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GD Projects\2021\Herzl\AHJ\_LAND USE SUBMITTAL\DESIGN REVIEW FULL APPLICATION\Review\"/>
    </mc:Choice>
  </mc:AlternateContent>
  <xr:revisionPtr revIDLastSave="0" documentId="13_ncr:1_{310EF592-F682-4234-91AF-381C4E047D23}" xr6:coauthVersionLast="47" xr6:coauthVersionMax="47" xr10:uidLastSave="{00000000-0000-0000-0000-000000000000}"/>
  <bookViews>
    <workbookView xWindow="57480" yWindow="-120" windowWidth="38640" windowHeight="21240" activeTab="1" xr2:uid="{6E86F44F-43DE-447E-B245-CE6BFECD28DB}"/>
  </bookViews>
  <sheets>
    <sheet name="Tree Replacements METHOD TWO" sheetId="4" r:id="rId1"/>
    <sheet name="Tree Replacements METHOD ONE" sheetId="1" r:id="rId2"/>
    <sheet name="BW print METHOD ONE" sheetId="3" r:id="rId3"/>
    <sheet name="Drop Downs" sheetId="2" state="hidden" r:id="rId4"/>
  </sheets>
  <definedNames>
    <definedName name="_xlnm.Print_Area" localSheetId="1">'Tree Replacements METHOD ONE'!$A$1:$T$137</definedName>
    <definedName name="_xlnm.Print_Area" localSheetId="0">'Tree Replacements METHOD TWO'!$A$1:$T$137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2" i="4" l="1"/>
  <c r="A141" i="4"/>
  <c r="B135" i="4"/>
  <c r="N135" i="4" s="1"/>
  <c r="R135" i="4" s="1"/>
  <c r="B134" i="4"/>
  <c r="N134" i="4" s="1"/>
  <c r="R134" i="4" s="1"/>
  <c r="B133" i="4"/>
  <c r="N133" i="4" s="1"/>
  <c r="R133" i="4" s="1"/>
  <c r="B132" i="4"/>
  <c r="N132" i="4" s="1"/>
  <c r="R132" i="4" s="1"/>
  <c r="B131" i="4"/>
  <c r="N131" i="4" s="1"/>
  <c r="R131" i="4" s="1"/>
  <c r="B130" i="4"/>
  <c r="N130" i="4" s="1"/>
  <c r="R130" i="4" s="1"/>
  <c r="B129" i="4"/>
  <c r="N129" i="4" s="1"/>
  <c r="R129" i="4" s="1"/>
  <c r="B128" i="4"/>
  <c r="N128" i="4" s="1"/>
  <c r="R128" i="4" s="1"/>
  <c r="B127" i="4"/>
  <c r="N127" i="4" s="1"/>
  <c r="R127" i="4" s="1"/>
  <c r="B126" i="4"/>
  <c r="N126" i="4" s="1"/>
  <c r="R126" i="4" s="1"/>
  <c r="B125" i="4"/>
  <c r="N125" i="4" s="1"/>
  <c r="R125" i="4" s="1"/>
  <c r="B124" i="4"/>
  <c r="N124" i="4" s="1"/>
  <c r="R124" i="4" s="1"/>
  <c r="B123" i="4"/>
  <c r="N123" i="4" s="1"/>
  <c r="R123" i="4" s="1"/>
  <c r="B122" i="4"/>
  <c r="N122" i="4" s="1"/>
  <c r="R122" i="4" s="1"/>
  <c r="B121" i="4"/>
  <c r="N121" i="4" s="1"/>
  <c r="R121" i="4" s="1"/>
  <c r="B120" i="4"/>
  <c r="N120" i="4" s="1"/>
  <c r="R120" i="4" s="1"/>
  <c r="B119" i="4"/>
  <c r="N119" i="4" s="1"/>
  <c r="R119" i="4" s="1"/>
  <c r="B118" i="4"/>
  <c r="N118" i="4" s="1"/>
  <c r="R118" i="4" s="1"/>
  <c r="R117" i="4"/>
  <c r="B117" i="4"/>
  <c r="N117" i="4" s="1"/>
  <c r="B116" i="4"/>
  <c r="N116" i="4" s="1"/>
  <c r="R116" i="4" s="1"/>
  <c r="B115" i="4"/>
  <c r="N115" i="4" s="1"/>
  <c r="R115" i="4" s="1"/>
  <c r="R114" i="4"/>
  <c r="B114" i="4"/>
  <c r="N114" i="4" s="1"/>
  <c r="B113" i="4"/>
  <c r="N113" i="4" s="1"/>
  <c r="R113" i="4" s="1"/>
  <c r="R112" i="4"/>
  <c r="B112" i="4"/>
  <c r="N112" i="4" s="1"/>
  <c r="B111" i="4"/>
  <c r="N111" i="4" s="1"/>
  <c r="R111" i="4" s="1"/>
  <c r="B110" i="4"/>
  <c r="N110" i="4" s="1"/>
  <c r="R110" i="4" s="1"/>
  <c r="B109" i="4"/>
  <c r="N109" i="4" s="1"/>
  <c r="R109" i="4" s="1"/>
  <c r="B108" i="4"/>
  <c r="N108" i="4" s="1"/>
  <c r="R108" i="4" s="1"/>
  <c r="B107" i="4"/>
  <c r="N107" i="4" s="1"/>
  <c r="R107" i="4" s="1"/>
  <c r="B106" i="4"/>
  <c r="N106" i="4" s="1"/>
  <c r="R106" i="4" s="1"/>
  <c r="B105" i="4"/>
  <c r="N105" i="4" s="1"/>
  <c r="R105" i="4" s="1"/>
  <c r="B104" i="4"/>
  <c r="N104" i="4" s="1"/>
  <c r="R104" i="4" s="1"/>
  <c r="B103" i="4"/>
  <c r="N103" i="4" s="1"/>
  <c r="R103" i="4" s="1"/>
  <c r="B102" i="4"/>
  <c r="N102" i="4" s="1"/>
  <c r="R102" i="4" s="1"/>
  <c r="B101" i="4"/>
  <c r="N101" i="4" s="1"/>
  <c r="R101" i="4" s="1"/>
  <c r="B100" i="4"/>
  <c r="N100" i="4" s="1"/>
  <c r="R100" i="4" s="1"/>
  <c r="B99" i="4"/>
  <c r="N99" i="4" s="1"/>
  <c r="R99" i="4" s="1"/>
  <c r="B98" i="4"/>
  <c r="N98" i="4" s="1"/>
  <c r="R98" i="4" s="1"/>
  <c r="B97" i="4"/>
  <c r="N97" i="4" s="1"/>
  <c r="R97" i="4" s="1"/>
  <c r="B96" i="4"/>
  <c r="N96" i="4" s="1"/>
  <c r="R96" i="4" s="1"/>
  <c r="B95" i="4"/>
  <c r="N95" i="4" s="1"/>
  <c r="R95" i="4" s="1"/>
  <c r="B94" i="4"/>
  <c r="N94" i="4" s="1"/>
  <c r="R94" i="4" s="1"/>
  <c r="B93" i="4"/>
  <c r="N93" i="4" s="1"/>
  <c r="R93" i="4" s="1"/>
  <c r="R92" i="4"/>
  <c r="B92" i="4"/>
  <c r="N92" i="4" s="1"/>
  <c r="R91" i="4"/>
  <c r="B91" i="4"/>
  <c r="N91" i="4" s="1"/>
  <c r="R90" i="4"/>
  <c r="B90" i="4"/>
  <c r="N90" i="4" s="1"/>
  <c r="R89" i="4"/>
  <c r="B89" i="4"/>
  <c r="N89" i="4" s="1"/>
  <c r="R88" i="4"/>
  <c r="B88" i="4"/>
  <c r="N88" i="4" s="1"/>
  <c r="R87" i="4"/>
  <c r="B87" i="4"/>
  <c r="N87" i="4" s="1"/>
  <c r="R86" i="4"/>
  <c r="B86" i="4"/>
  <c r="N86" i="4" s="1"/>
  <c r="R85" i="4"/>
  <c r="B85" i="4"/>
  <c r="N85" i="4" s="1"/>
  <c r="R84" i="4"/>
  <c r="B84" i="4"/>
  <c r="N84" i="4" s="1"/>
  <c r="R83" i="4"/>
  <c r="B83" i="4"/>
  <c r="N83" i="4" s="1"/>
  <c r="R82" i="4"/>
  <c r="B82" i="4"/>
  <c r="N82" i="4" s="1"/>
  <c r="R81" i="4"/>
  <c r="B81" i="4"/>
  <c r="N81" i="4" s="1"/>
  <c r="R80" i="4"/>
  <c r="B80" i="4"/>
  <c r="N80" i="4" s="1"/>
  <c r="B79" i="4"/>
  <c r="N79" i="4" s="1"/>
  <c r="R79" i="4" s="1"/>
  <c r="R78" i="4"/>
  <c r="B78" i="4"/>
  <c r="N78" i="4" s="1"/>
  <c r="R77" i="4"/>
  <c r="B77" i="4"/>
  <c r="N77" i="4" s="1"/>
  <c r="R76" i="4"/>
  <c r="B76" i="4"/>
  <c r="N76" i="4" s="1"/>
  <c r="R75" i="4"/>
  <c r="B75" i="4"/>
  <c r="N75" i="4" s="1"/>
  <c r="R74" i="4"/>
  <c r="B74" i="4"/>
  <c r="N74" i="4" s="1"/>
  <c r="R73" i="4"/>
  <c r="B73" i="4"/>
  <c r="N73" i="4" s="1"/>
  <c r="R72" i="4"/>
  <c r="B72" i="4"/>
  <c r="N72" i="4" s="1"/>
  <c r="R71" i="4"/>
  <c r="B71" i="4"/>
  <c r="N71" i="4" s="1"/>
  <c r="B70" i="4"/>
  <c r="N70" i="4" s="1"/>
  <c r="R70" i="4" s="1"/>
  <c r="R69" i="4"/>
  <c r="B69" i="4"/>
  <c r="N69" i="4" s="1"/>
  <c r="R68" i="4"/>
  <c r="B68" i="4"/>
  <c r="N68" i="4" s="1"/>
  <c r="R67" i="4"/>
  <c r="B67" i="4"/>
  <c r="N67" i="4" s="1"/>
  <c r="R66" i="4"/>
  <c r="B66" i="4"/>
  <c r="N66" i="4" s="1"/>
  <c r="R65" i="4"/>
  <c r="B65" i="4"/>
  <c r="N65" i="4" s="1"/>
  <c r="R64" i="4"/>
  <c r="B64" i="4"/>
  <c r="N64" i="4" s="1"/>
  <c r="R63" i="4"/>
  <c r="B63" i="4"/>
  <c r="N63" i="4" s="1"/>
  <c r="B62" i="4"/>
  <c r="N62" i="4" s="1"/>
  <c r="R62" i="4" s="1"/>
  <c r="R61" i="4"/>
  <c r="B61" i="4"/>
  <c r="N61" i="4" s="1"/>
  <c r="B60" i="4"/>
  <c r="N60" i="4" s="1"/>
  <c r="R60" i="4" s="1"/>
  <c r="R59" i="4"/>
  <c r="B59" i="4"/>
  <c r="N59" i="4" s="1"/>
  <c r="R58" i="4"/>
  <c r="B58" i="4"/>
  <c r="N58" i="4" s="1"/>
  <c r="R57" i="4"/>
  <c r="B57" i="4"/>
  <c r="N57" i="4" s="1"/>
  <c r="R56" i="4"/>
  <c r="B56" i="4"/>
  <c r="N56" i="4" s="1"/>
  <c r="B55" i="4"/>
  <c r="N55" i="4" s="1"/>
  <c r="R55" i="4" s="1"/>
  <c r="R54" i="4"/>
  <c r="B54" i="4"/>
  <c r="N54" i="4" s="1"/>
  <c r="R53" i="4"/>
  <c r="B53" i="4"/>
  <c r="N53" i="4" s="1"/>
  <c r="R52" i="4"/>
  <c r="B52" i="4"/>
  <c r="N52" i="4" s="1"/>
  <c r="B51" i="4"/>
  <c r="N51" i="4" s="1"/>
  <c r="R51" i="4" s="1"/>
  <c r="R50" i="4"/>
  <c r="B50" i="4"/>
  <c r="N50" i="4" s="1"/>
  <c r="B49" i="4"/>
  <c r="N49" i="4" s="1"/>
  <c r="R49" i="4" s="1"/>
  <c r="B48" i="4"/>
  <c r="N48" i="4" s="1"/>
  <c r="R48" i="4" s="1"/>
  <c r="B47" i="4"/>
  <c r="N47" i="4" s="1"/>
  <c r="R47" i="4" s="1"/>
  <c r="B46" i="4"/>
  <c r="N46" i="4" s="1"/>
  <c r="R46" i="4" s="1"/>
  <c r="B45" i="4"/>
  <c r="N45" i="4" s="1"/>
  <c r="R45" i="4" s="1"/>
  <c r="B44" i="4"/>
  <c r="N44" i="4" s="1"/>
  <c r="R44" i="4" s="1"/>
  <c r="R43" i="4"/>
  <c r="B43" i="4"/>
  <c r="N43" i="4" s="1"/>
  <c r="B42" i="4"/>
  <c r="N42" i="4" s="1"/>
  <c r="R42" i="4" s="1"/>
  <c r="B41" i="4"/>
  <c r="N41" i="4" s="1"/>
  <c r="R41" i="4" s="1"/>
  <c r="B40" i="4"/>
  <c r="N40" i="4" s="1"/>
  <c r="R40" i="4" s="1"/>
  <c r="B39" i="4"/>
  <c r="N39" i="4" s="1"/>
  <c r="R39" i="4" s="1"/>
  <c r="B38" i="4"/>
  <c r="N38" i="4" s="1"/>
  <c r="R38" i="4" s="1"/>
  <c r="B37" i="4"/>
  <c r="N37" i="4" s="1"/>
  <c r="R37" i="4" s="1"/>
  <c r="B36" i="4"/>
  <c r="N36" i="4" s="1"/>
  <c r="R36" i="4" s="1"/>
  <c r="B35" i="4"/>
  <c r="N35" i="4" s="1"/>
  <c r="R35" i="4" s="1"/>
  <c r="B34" i="4"/>
  <c r="N34" i="4" s="1"/>
  <c r="R34" i="4" s="1"/>
  <c r="T33" i="4"/>
  <c r="R33" i="4"/>
  <c r="B33" i="4"/>
  <c r="N33" i="4" s="1"/>
  <c r="R32" i="4"/>
  <c r="B32" i="4"/>
  <c r="N32" i="4" s="1"/>
  <c r="R31" i="4"/>
  <c r="B31" i="4"/>
  <c r="N31" i="4" s="1"/>
  <c r="R30" i="4"/>
  <c r="B30" i="4"/>
  <c r="N30" i="4" s="1"/>
  <c r="B29" i="4"/>
  <c r="N29" i="4" s="1"/>
  <c r="R29" i="4" s="1"/>
  <c r="R28" i="4"/>
  <c r="B28" i="4"/>
  <c r="N28" i="4" s="1"/>
  <c r="R27" i="4"/>
  <c r="B27" i="4"/>
  <c r="N27" i="4" s="1"/>
  <c r="R26" i="4"/>
  <c r="B26" i="4"/>
  <c r="N26" i="4" s="1"/>
  <c r="R25" i="4"/>
  <c r="B25" i="4"/>
  <c r="N25" i="4" s="1"/>
  <c r="R24" i="4"/>
  <c r="B24" i="4"/>
  <c r="N24" i="4" s="1"/>
  <c r="R23" i="4"/>
  <c r="B23" i="4"/>
  <c r="N23" i="4" s="1"/>
  <c r="R22" i="4"/>
  <c r="B22" i="4"/>
  <c r="N22" i="4" s="1"/>
  <c r="R21" i="4"/>
  <c r="B21" i="4"/>
  <c r="N21" i="4" s="1"/>
  <c r="R20" i="4"/>
  <c r="B20" i="4"/>
  <c r="N20" i="4" s="1"/>
  <c r="R19" i="4"/>
  <c r="B19" i="4"/>
  <c r="N19" i="4" s="1"/>
  <c r="R18" i="4"/>
  <c r="B18" i="4"/>
  <c r="N18" i="4" s="1"/>
  <c r="R17" i="4"/>
  <c r="B17" i="4"/>
  <c r="N17" i="4" s="1"/>
  <c r="R16" i="4"/>
  <c r="B16" i="4"/>
  <c r="N16" i="4" s="1"/>
  <c r="R15" i="4"/>
  <c r="B15" i="4"/>
  <c r="N15" i="4" s="1"/>
  <c r="B14" i="4"/>
  <c r="N14" i="4" s="1"/>
  <c r="R14" i="4" s="1"/>
  <c r="B13" i="4"/>
  <c r="N13" i="4" s="1"/>
  <c r="R13" i="4" s="1"/>
  <c r="B12" i="4"/>
  <c r="N12" i="4" s="1"/>
  <c r="R12" i="4" s="1"/>
  <c r="B11" i="4"/>
  <c r="N11" i="4" s="1"/>
  <c r="R11" i="4" s="1"/>
  <c r="B10" i="4"/>
  <c r="N10" i="4" s="1"/>
  <c r="R10" i="4" s="1"/>
  <c r="B9" i="4"/>
  <c r="N9" i="4" s="1"/>
  <c r="R9" i="4" s="1"/>
  <c r="B8" i="4"/>
  <c r="N8" i="4" s="1"/>
  <c r="R8" i="4" s="1"/>
  <c r="B7" i="4"/>
  <c r="N7" i="4" s="1"/>
  <c r="R7" i="4" s="1"/>
  <c r="B6" i="4"/>
  <c r="N6" i="4" s="1"/>
  <c r="R6" i="4" s="1"/>
  <c r="B5" i="4"/>
  <c r="N5" i="4" s="1"/>
  <c r="R5" i="4" s="1"/>
  <c r="B4" i="4"/>
  <c r="N4" i="4" s="1"/>
  <c r="R4" i="4" s="1"/>
  <c r="B3" i="4"/>
  <c r="N3" i="4" s="1"/>
  <c r="R3" i="4" s="1"/>
  <c r="B2" i="4"/>
  <c r="N2" i="4" s="1"/>
  <c r="R2" i="4" s="1"/>
  <c r="T24" i="3"/>
  <c r="T15" i="3"/>
  <c r="A3" i="3"/>
  <c r="C3" i="3"/>
  <c r="D3" i="3"/>
  <c r="E3" i="3"/>
  <c r="F3" i="3"/>
  <c r="G3" i="3"/>
  <c r="H3" i="3"/>
  <c r="I3" i="3"/>
  <c r="J3" i="3"/>
  <c r="K3" i="3"/>
  <c r="L3" i="3"/>
  <c r="M3" i="3"/>
  <c r="O3" i="3"/>
  <c r="P3" i="3"/>
  <c r="Q3" i="3"/>
  <c r="S3" i="3"/>
  <c r="A4" i="3"/>
  <c r="C4" i="3"/>
  <c r="D4" i="3"/>
  <c r="E4" i="3"/>
  <c r="F4" i="3"/>
  <c r="G4" i="3"/>
  <c r="H4" i="3"/>
  <c r="I4" i="3"/>
  <c r="J4" i="3"/>
  <c r="K4" i="3"/>
  <c r="L4" i="3"/>
  <c r="M4" i="3"/>
  <c r="O4" i="3"/>
  <c r="P4" i="3"/>
  <c r="Q4" i="3"/>
  <c r="S4" i="3"/>
  <c r="A5" i="3"/>
  <c r="C5" i="3"/>
  <c r="D5" i="3"/>
  <c r="E5" i="3"/>
  <c r="F5" i="3"/>
  <c r="G5" i="3"/>
  <c r="H5" i="3"/>
  <c r="I5" i="3"/>
  <c r="J5" i="3"/>
  <c r="K5" i="3"/>
  <c r="L5" i="3"/>
  <c r="M5" i="3"/>
  <c r="O5" i="3"/>
  <c r="P5" i="3"/>
  <c r="Q5" i="3"/>
  <c r="S5" i="3"/>
  <c r="A6" i="3"/>
  <c r="C6" i="3"/>
  <c r="D6" i="3"/>
  <c r="E6" i="3"/>
  <c r="F6" i="3"/>
  <c r="G6" i="3"/>
  <c r="H6" i="3"/>
  <c r="I6" i="3"/>
  <c r="J6" i="3"/>
  <c r="K6" i="3"/>
  <c r="L6" i="3"/>
  <c r="M6" i="3"/>
  <c r="O6" i="3"/>
  <c r="P6" i="3"/>
  <c r="Q6" i="3"/>
  <c r="S6" i="3"/>
  <c r="A7" i="3"/>
  <c r="C7" i="3"/>
  <c r="D7" i="3"/>
  <c r="E7" i="3"/>
  <c r="F7" i="3"/>
  <c r="G7" i="3"/>
  <c r="H7" i="3"/>
  <c r="I7" i="3"/>
  <c r="J7" i="3"/>
  <c r="K7" i="3"/>
  <c r="L7" i="3"/>
  <c r="M7" i="3"/>
  <c r="O7" i="3"/>
  <c r="P7" i="3"/>
  <c r="Q7" i="3"/>
  <c r="S7" i="3"/>
  <c r="A8" i="3"/>
  <c r="C8" i="3"/>
  <c r="D8" i="3"/>
  <c r="E8" i="3"/>
  <c r="F8" i="3"/>
  <c r="G8" i="3"/>
  <c r="H8" i="3"/>
  <c r="I8" i="3"/>
  <c r="J8" i="3"/>
  <c r="K8" i="3"/>
  <c r="L8" i="3"/>
  <c r="M8" i="3"/>
  <c r="O8" i="3"/>
  <c r="P8" i="3"/>
  <c r="Q8" i="3"/>
  <c r="S8" i="3"/>
  <c r="A9" i="3"/>
  <c r="C9" i="3"/>
  <c r="D9" i="3"/>
  <c r="E9" i="3"/>
  <c r="F9" i="3"/>
  <c r="G9" i="3"/>
  <c r="H9" i="3"/>
  <c r="I9" i="3"/>
  <c r="J9" i="3"/>
  <c r="K9" i="3"/>
  <c r="L9" i="3"/>
  <c r="M9" i="3"/>
  <c r="O9" i="3"/>
  <c r="P9" i="3"/>
  <c r="Q9" i="3"/>
  <c r="S9" i="3"/>
  <c r="A10" i="3"/>
  <c r="C10" i="3"/>
  <c r="D10" i="3"/>
  <c r="E10" i="3"/>
  <c r="F10" i="3"/>
  <c r="G10" i="3"/>
  <c r="H10" i="3"/>
  <c r="I10" i="3"/>
  <c r="J10" i="3"/>
  <c r="K10" i="3"/>
  <c r="L10" i="3"/>
  <c r="M10" i="3"/>
  <c r="O10" i="3"/>
  <c r="P10" i="3"/>
  <c r="Q10" i="3"/>
  <c r="S10" i="3"/>
  <c r="A11" i="3"/>
  <c r="C11" i="3"/>
  <c r="D11" i="3"/>
  <c r="E11" i="3"/>
  <c r="F11" i="3"/>
  <c r="G11" i="3"/>
  <c r="H11" i="3"/>
  <c r="I11" i="3"/>
  <c r="J11" i="3"/>
  <c r="K11" i="3"/>
  <c r="L11" i="3"/>
  <c r="M11" i="3"/>
  <c r="O11" i="3"/>
  <c r="P11" i="3"/>
  <c r="Q11" i="3"/>
  <c r="S11" i="3"/>
  <c r="A12" i="3"/>
  <c r="C12" i="3"/>
  <c r="D12" i="3"/>
  <c r="E12" i="3"/>
  <c r="F12" i="3"/>
  <c r="G12" i="3"/>
  <c r="H12" i="3"/>
  <c r="I12" i="3"/>
  <c r="J12" i="3"/>
  <c r="K12" i="3"/>
  <c r="L12" i="3"/>
  <c r="M12" i="3"/>
  <c r="O12" i="3"/>
  <c r="P12" i="3"/>
  <c r="Q12" i="3"/>
  <c r="S12" i="3"/>
  <c r="A13" i="3"/>
  <c r="C13" i="3"/>
  <c r="D13" i="3"/>
  <c r="E13" i="3"/>
  <c r="F13" i="3"/>
  <c r="G13" i="3"/>
  <c r="H13" i="3"/>
  <c r="I13" i="3"/>
  <c r="J13" i="3"/>
  <c r="K13" i="3"/>
  <c r="L13" i="3"/>
  <c r="M13" i="3"/>
  <c r="O13" i="3"/>
  <c r="P13" i="3"/>
  <c r="Q13" i="3"/>
  <c r="S13" i="3"/>
  <c r="A14" i="3"/>
  <c r="C14" i="3"/>
  <c r="D14" i="3"/>
  <c r="E14" i="3"/>
  <c r="F14" i="3"/>
  <c r="G14" i="3"/>
  <c r="H14" i="3"/>
  <c r="I14" i="3"/>
  <c r="J14" i="3"/>
  <c r="K14" i="3"/>
  <c r="L14" i="3"/>
  <c r="M14" i="3"/>
  <c r="O14" i="3"/>
  <c r="P14" i="3"/>
  <c r="Q14" i="3"/>
  <c r="S14" i="3"/>
  <c r="A15" i="3"/>
  <c r="C15" i="3"/>
  <c r="D15" i="3"/>
  <c r="E15" i="3"/>
  <c r="F15" i="3"/>
  <c r="G15" i="3"/>
  <c r="H15" i="3"/>
  <c r="I15" i="3"/>
  <c r="J15" i="3"/>
  <c r="K15" i="3"/>
  <c r="L15" i="3"/>
  <c r="M15" i="3"/>
  <c r="O15" i="3"/>
  <c r="P15" i="3"/>
  <c r="Q15" i="3"/>
  <c r="S15" i="3"/>
  <c r="A16" i="3"/>
  <c r="C16" i="3"/>
  <c r="D16" i="3"/>
  <c r="E16" i="3"/>
  <c r="F16" i="3"/>
  <c r="G16" i="3"/>
  <c r="H16" i="3"/>
  <c r="I16" i="3"/>
  <c r="J16" i="3"/>
  <c r="K16" i="3"/>
  <c r="L16" i="3"/>
  <c r="M16" i="3"/>
  <c r="O16" i="3"/>
  <c r="P16" i="3"/>
  <c r="Q16" i="3"/>
  <c r="S16" i="3"/>
  <c r="A17" i="3"/>
  <c r="C17" i="3"/>
  <c r="D17" i="3"/>
  <c r="E17" i="3"/>
  <c r="F17" i="3"/>
  <c r="G17" i="3"/>
  <c r="H17" i="3"/>
  <c r="I17" i="3"/>
  <c r="J17" i="3"/>
  <c r="K17" i="3"/>
  <c r="L17" i="3"/>
  <c r="M17" i="3"/>
  <c r="O17" i="3"/>
  <c r="P17" i="3"/>
  <c r="Q17" i="3"/>
  <c r="S17" i="3"/>
  <c r="A18" i="3"/>
  <c r="C18" i="3"/>
  <c r="D18" i="3"/>
  <c r="E18" i="3"/>
  <c r="F18" i="3"/>
  <c r="G18" i="3"/>
  <c r="H18" i="3"/>
  <c r="I18" i="3"/>
  <c r="J18" i="3"/>
  <c r="K18" i="3"/>
  <c r="L18" i="3"/>
  <c r="M18" i="3"/>
  <c r="O18" i="3"/>
  <c r="P18" i="3"/>
  <c r="Q18" i="3"/>
  <c r="S18" i="3"/>
  <c r="A19" i="3"/>
  <c r="C19" i="3"/>
  <c r="D19" i="3"/>
  <c r="E19" i="3"/>
  <c r="F19" i="3"/>
  <c r="G19" i="3"/>
  <c r="H19" i="3"/>
  <c r="I19" i="3"/>
  <c r="J19" i="3"/>
  <c r="K19" i="3"/>
  <c r="L19" i="3"/>
  <c r="M19" i="3"/>
  <c r="O19" i="3"/>
  <c r="P19" i="3"/>
  <c r="Q19" i="3"/>
  <c r="S19" i="3"/>
  <c r="A20" i="3"/>
  <c r="C20" i="3"/>
  <c r="D20" i="3"/>
  <c r="E20" i="3"/>
  <c r="F20" i="3"/>
  <c r="G20" i="3"/>
  <c r="H20" i="3"/>
  <c r="I20" i="3"/>
  <c r="J20" i="3"/>
  <c r="K20" i="3"/>
  <c r="L20" i="3"/>
  <c r="M20" i="3"/>
  <c r="O20" i="3"/>
  <c r="P20" i="3"/>
  <c r="Q20" i="3"/>
  <c r="S20" i="3"/>
  <c r="A21" i="3"/>
  <c r="C21" i="3"/>
  <c r="D21" i="3"/>
  <c r="E21" i="3"/>
  <c r="F21" i="3"/>
  <c r="G21" i="3"/>
  <c r="H21" i="3"/>
  <c r="I21" i="3"/>
  <c r="J21" i="3"/>
  <c r="K21" i="3"/>
  <c r="L21" i="3"/>
  <c r="M21" i="3"/>
  <c r="O21" i="3"/>
  <c r="P21" i="3"/>
  <c r="Q21" i="3"/>
  <c r="S21" i="3"/>
  <c r="A22" i="3"/>
  <c r="C22" i="3"/>
  <c r="D22" i="3"/>
  <c r="E22" i="3"/>
  <c r="F22" i="3"/>
  <c r="G22" i="3"/>
  <c r="H22" i="3"/>
  <c r="I22" i="3"/>
  <c r="J22" i="3"/>
  <c r="K22" i="3"/>
  <c r="L22" i="3"/>
  <c r="M22" i="3"/>
  <c r="O22" i="3"/>
  <c r="P22" i="3"/>
  <c r="Q22" i="3"/>
  <c r="S22" i="3"/>
  <c r="A23" i="3"/>
  <c r="C23" i="3"/>
  <c r="D23" i="3"/>
  <c r="E23" i="3"/>
  <c r="F23" i="3"/>
  <c r="G23" i="3"/>
  <c r="H23" i="3"/>
  <c r="I23" i="3"/>
  <c r="J23" i="3"/>
  <c r="K23" i="3"/>
  <c r="L23" i="3"/>
  <c r="M23" i="3"/>
  <c r="O23" i="3"/>
  <c r="P23" i="3"/>
  <c r="Q23" i="3"/>
  <c r="S23" i="3"/>
  <c r="A24" i="3"/>
  <c r="C24" i="3"/>
  <c r="D24" i="3"/>
  <c r="E24" i="3"/>
  <c r="F24" i="3"/>
  <c r="G24" i="3"/>
  <c r="H24" i="3"/>
  <c r="I24" i="3"/>
  <c r="J24" i="3"/>
  <c r="K24" i="3"/>
  <c r="L24" i="3"/>
  <c r="M24" i="3"/>
  <c r="O24" i="3"/>
  <c r="P24" i="3"/>
  <c r="Q24" i="3"/>
  <c r="S24" i="3"/>
  <c r="A25" i="3"/>
  <c r="C25" i="3"/>
  <c r="D25" i="3"/>
  <c r="E25" i="3"/>
  <c r="F25" i="3"/>
  <c r="G25" i="3"/>
  <c r="H25" i="3"/>
  <c r="I25" i="3"/>
  <c r="J25" i="3"/>
  <c r="K25" i="3"/>
  <c r="L25" i="3"/>
  <c r="M25" i="3"/>
  <c r="O25" i="3"/>
  <c r="P25" i="3"/>
  <c r="Q25" i="3"/>
  <c r="S25" i="3"/>
  <c r="A26" i="3"/>
  <c r="C26" i="3"/>
  <c r="D26" i="3"/>
  <c r="E26" i="3"/>
  <c r="F26" i="3"/>
  <c r="G26" i="3"/>
  <c r="H26" i="3"/>
  <c r="I26" i="3"/>
  <c r="J26" i="3"/>
  <c r="K26" i="3"/>
  <c r="L26" i="3"/>
  <c r="M26" i="3"/>
  <c r="O26" i="3"/>
  <c r="P26" i="3"/>
  <c r="Q26" i="3"/>
  <c r="S26" i="3"/>
  <c r="A27" i="3"/>
  <c r="C27" i="3"/>
  <c r="D27" i="3"/>
  <c r="E27" i="3"/>
  <c r="F27" i="3"/>
  <c r="G27" i="3"/>
  <c r="H27" i="3"/>
  <c r="I27" i="3"/>
  <c r="J27" i="3"/>
  <c r="K27" i="3"/>
  <c r="L27" i="3"/>
  <c r="M27" i="3"/>
  <c r="O27" i="3"/>
  <c r="P27" i="3"/>
  <c r="Q27" i="3"/>
  <c r="S27" i="3"/>
  <c r="A28" i="3"/>
  <c r="C28" i="3"/>
  <c r="D28" i="3"/>
  <c r="E28" i="3"/>
  <c r="F28" i="3"/>
  <c r="G28" i="3"/>
  <c r="H28" i="3"/>
  <c r="I28" i="3"/>
  <c r="J28" i="3"/>
  <c r="K28" i="3"/>
  <c r="L28" i="3"/>
  <c r="M28" i="3"/>
  <c r="O28" i="3"/>
  <c r="P28" i="3"/>
  <c r="Q28" i="3"/>
  <c r="S28" i="3"/>
  <c r="A29" i="3"/>
  <c r="C29" i="3"/>
  <c r="D29" i="3"/>
  <c r="E29" i="3"/>
  <c r="F29" i="3"/>
  <c r="G29" i="3"/>
  <c r="H29" i="3"/>
  <c r="I29" i="3"/>
  <c r="J29" i="3"/>
  <c r="K29" i="3"/>
  <c r="L29" i="3"/>
  <c r="M29" i="3"/>
  <c r="O29" i="3"/>
  <c r="P29" i="3"/>
  <c r="Q29" i="3"/>
  <c r="S29" i="3"/>
  <c r="A30" i="3"/>
  <c r="C30" i="3"/>
  <c r="D30" i="3"/>
  <c r="E30" i="3"/>
  <c r="F30" i="3"/>
  <c r="G30" i="3"/>
  <c r="H30" i="3"/>
  <c r="I30" i="3"/>
  <c r="J30" i="3"/>
  <c r="K30" i="3"/>
  <c r="L30" i="3"/>
  <c r="M30" i="3"/>
  <c r="O30" i="3"/>
  <c r="P30" i="3"/>
  <c r="Q30" i="3"/>
  <c r="S30" i="3"/>
  <c r="A31" i="3"/>
  <c r="C31" i="3"/>
  <c r="D31" i="3"/>
  <c r="E31" i="3"/>
  <c r="F31" i="3"/>
  <c r="G31" i="3"/>
  <c r="H31" i="3"/>
  <c r="I31" i="3"/>
  <c r="J31" i="3"/>
  <c r="K31" i="3"/>
  <c r="L31" i="3"/>
  <c r="M31" i="3"/>
  <c r="O31" i="3"/>
  <c r="P31" i="3"/>
  <c r="Q31" i="3"/>
  <c r="S31" i="3"/>
  <c r="A32" i="3"/>
  <c r="C32" i="3"/>
  <c r="D32" i="3"/>
  <c r="E32" i="3"/>
  <c r="F32" i="3"/>
  <c r="G32" i="3"/>
  <c r="H32" i="3"/>
  <c r="I32" i="3"/>
  <c r="J32" i="3"/>
  <c r="K32" i="3"/>
  <c r="L32" i="3"/>
  <c r="M32" i="3"/>
  <c r="O32" i="3"/>
  <c r="P32" i="3"/>
  <c r="Q32" i="3"/>
  <c r="S32" i="3"/>
  <c r="A33" i="3"/>
  <c r="C33" i="3"/>
  <c r="D33" i="3"/>
  <c r="E33" i="3"/>
  <c r="F33" i="3"/>
  <c r="G33" i="3"/>
  <c r="H33" i="3"/>
  <c r="I33" i="3"/>
  <c r="J33" i="3"/>
  <c r="K33" i="3"/>
  <c r="L33" i="3"/>
  <c r="M33" i="3"/>
  <c r="O33" i="3"/>
  <c r="P33" i="3"/>
  <c r="Q33" i="3"/>
  <c r="S33" i="3"/>
  <c r="A34" i="3"/>
  <c r="C34" i="3"/>
  <c r="D34" i="3"/>
  <c r="E34" i="3"/>
  <c r="F34" i="3"/>
  <c r="G34" i="3"/>
  <c r="H34" i="3"/>
  <c r="I34" i="3"/>
  <c r="J34" i="3"/>
  <c r="K34" i="3"/>
  <c r="L34" i="3"/>
  <c r="M34" i="3"/>
  <c r="O34" i="3"/>
  <c r="P34" i="3"/>
  <c r="Q34" i="3"/>
  <c r="S34" i="3"/>
  <c r="A35" i="3"/>
  <c r="C35" i="3"/>
  <c r="D35" i="3"/>
  <c r="E35" i="3"/>
  <c r="F35" i="3"/>
  <c r="G35" i="3"/>
  <c r="H35" i="3"/>
  <c r="I35" i="3"/>
  <c r="J35" i="3"/>
  <c r="K35" i="3"/>
  <c r="L35" i="3"/>
  <c r="M35" i="3"/>
  <c r="O35" i="3"/>
  <c r="P35" i="3"/>
  <c r="Q35" i="3"/>
  <c r="S35" i="3"/>
  <c r="A36" i="3"/>
  <c r="C36" i="3"/>
  <c r="D36" i="3"/>
  <c r="E36" i="3"/>
  <c r="F36" i="3"/>
  <c r="G36" i="3"/>
  <c r="H36" i="3"/>
  <c r="I36" i="3"/>
  <c r="J36" i="3"/>
  <c r="K36" i="3"/>
  <c r="L36" i="3"/>
  <c r="M36" i="3"/>
  <c r="O36" i="3"/>
  <c r="P36" i="3"/>
  <c r="Q36" i="3"/>
  <c r="S36" i="3"/>
  <c r="A37" i="3"/>
  <c r="C37" i="3"/>
  <c r="D37" i="3"/>
  <c r="E37" i="3"/>
  <c r="F37" i="3"/>
  <c r="G37" i="3"/>
  <c r="H37" i="3"/>
  <c r="I37" i="3"/>
  <c r="J37" i="3"/>
  <c r="K37" i="3"/>
  <c r="L37" i="3"/>
  <c r="M37" i="3"/>
  <c r="O37" i="3"/>
  <c r="P37" i="3"/>
  <c r="Q37" i="3"/>
  <c r="S37" i="3"/>
  <c r="A38" i="3"/>
  <c r="C38" i="3"/>
  <c r="D38" i="3"/>
  <c r="E38" i="3"/>
  <c r="F38" i="3"/>
  <c r="G38" i="3"/>
  <c r="H38" i="3"/>
  <c r="I38" i="3"/>
  <c r="J38" i="3"/>
  <c r="K38" i="3"/>
  <c r="L38" i="3"/>
  <c r="M38" i="3"/>
  <c r="O38" i="3"/>
  <c r="P38" i="3"/>
  <c r="Q38" i="3"/>
  <c r="S38" i="3"/>
  <c r="A39" i="3"/>
  <c r="C39" i="3"/>
  <c r="D39" i="3"/>
  <c r="E39" i="3"/>
  <c r="F39" i="3"/>
  <c r="G39" i="3"/>
  <c r="H39" i="3"/>
  <c r="I39" i="3"/>
  <c r="J39" i="3"/>
  <c r="K39" i="3"/>
  <c r="L39" i="3"/>
  <c r="M39" i="3"/>
  <c r="O39" i="3"/>
  <c r="P39" i="3"/>
  <c r="Q39" i="3"/>
  <c r="S39" i="3"/>
  <c r="A40" i="3"/>
  <c r="C40" i="3"/>
  <c r="D40" i="3"/>
  <c r="E40" i="3"/>
  <c r="F40" i="3"/>
  <c r="G40" i="3"/>
  <c r="H40" i="3"/>
  <c r="I40" i="3"/>
  <c r="J40" i="3"/>
  <c r="K40" i="3"/>
  <c r="L40" i="3"/>
  <c r="M40" i="3"/>
  <c r="O40" i="3"/>
  <c r="P40" i="3"/>
  <c r="Q40" i="3"/>
  <c r="S40" i="3"/>
  <c r="A41" i="3"/>
  <c r="C41" i="3"/>
  <c r="D41" i="3"/>
  <c r="E41" i="3"/>
  <c r="F41" i="3"/>
  <c r="G41" i="3"/>
  <c r="H41" i="3"/>
  <c r="I41" i="3"/>
  <c r="J41" i="3"/>
  <c r="K41" i="3"/>
  <c r="L41" i="3"/>
  <c r="M41" i="3"/>
  <c r="O41" i="3"/>
  <c r="P41" i="3"/>
  <c r="Q41" i="3"/>
  <c r="S41" i="3"/>
  <c r="A42" i="3"/>
  <c r="C42" i="3"/>
  <c r="D42" i="3"/>
  <c r="E42" i="3"/>
  <c r="F42" i="3"/>
  <c r="G42" i="3"/>
  <c r="H42" i="3"/>
  <c r="I42" i="3"/>
  <c r="J42" i="3"/>
  <c r="K42" i="3"/>
  <c r="L42" i="3"/>
  <c r="M42" i="3"/>
  <c r="O42" i="3"/>
  <c r="P42" i="3"/>
  <c r="Q42" i="3"/>
  <c r="S42" i="3"/>
  <c r="A43" i="3"/>
  <c r="C43" i="3"/>
  <c r="D43" i="3"/>
  <c r="E43" i="3"/>
  <c r="F43" i="3"/>
  <c r="G43" i="3"/>
  <c r="H43" i="3"/>
  <c r="I43" i="3"/>
  <c r="J43" i="3"/>
  <c r="K43" i="3"/>
  <c r="L43" i="3"/>
  <c r="M43" i="3"/>
  <c r="O43" i="3"/>
  <c r="P43" i="3"/>
  <c r="Q43" i="3"/>
  <c r="S43" i="3"/>
  <c r="A44" i="3"/>
  <c r="C44" i="3"/>
  <c r="D44" i="3"/>
  <c r="E44" i="3"/>
  <c r="F44" i="3"/>
  <c r="G44" i="3"/>
  <c r="H44" i="3"/>
  <c r="I44" i="3"/>
  <c r="J44" i="3"/>
  <c r="K44" i="3"/>
  <c r="L44" i="3"/>
  <c r="M44" i="3"/>
  <c r="O44" i="3"/>
  <c r="P44" i="3"/>
  <c r="Q44" i="3"/>
  <c r="S44" i="3"/>
  <c r="A45" i="3"/>
  <c r="C45" i="3"/>
  <c r="D45" i="3"/>
  <c r="E45" i="3"/>
  <c r="F45" i="3"/>
  <c r="G45" i="3"/>
  <c r="H45" i="3"/>
  <c r="I45" i="3"/>
  <c r="J45" i="3"/>
  <c r="K45" i="3"/>
  <c r="L45" i="3"/>
  <c r="M45" i="3"/>
  <c r="O45" i="3"/>
  <c r="P45" i="3"/>
  <c r="Q45" i="3"/>
  <c r="S45" i="3"/>
  <c r="A46" i="3"/>
  <c r="C46" i="3"/>
  <c r="D46" i="3"/>
  <c r="E46" i="3"/>
  <c r="F46" i="3"/>
  <c r="G46" i="3"/>
  <c r="H46" i="3"/>
  <c r="I46" i="3"/>
  <c r="J46" i="3"/>
  <c r="K46" i="3"/>
  <c r="L46" i="3"/>
  <c r="M46" i="3"/>
  <c r="O46" i="3"/>
  <c r="P46" i="3"/>
  <c r="Q46" i="3"/>
  <c r="S46" i="3"/>
  <c r="A47" i="3"/>
  <c r="C47" i="3"/>
  <c r="D47" i="3"/>
  <c r="E47" i="3"/>
  <c r="F47" i="3"/>
  <c r="G47" i="3"/>
  <c r="H47" i="3"/>
  <c r="I47" i="3"/>
  <c r="J47" i="3"/>
  <c r="K47" i="3"/>
  <c r="L47" i="3"/>
  <c r="M47" i="3"/>
  <c r="O47" i="3"/>
  <c r="P47" i="3"/>
  <c r="Q47" i="3"/>
  <c r="S47" i="3"/>
  <c r="A48" i="3"/>
  <c r="C48" i="3"/>
  <c r="D48" i="3"/>
  <c r="E48" i="3"/>
  <c r="F48" i="3"/>
  <c r="G48" i="3"/>
  <c r="H48" i="3"/>
  <c r="I48" i="3"/>
  <c r="J48" i="3"/>
  <c r="K48" i="3"/>
  <c r="L48" i="3"/>
  <c r="M48" i="3"/>
  <c r="O48" i="3"/>
  <c r="P48" i="3"/>
  <c r="Q48" i="3"/>
  <c r="S48" i="3"/>
  <c r="A49" i="3"/>
  <c r="C49" i="3"/>
  <c r="D49" i="3"/>
  <c r="E49" i="3"/>
  <c r="F49" i="3"/>
  <c r="G49" i="3"/>
  <c r="H49" i="3"/>
  <c r="I49" i="3"/>
  <c r="J49" i="3"/>
  <c r="K49" i="3"/>
  <c r="L49" i="3"/>
  <c r="M49" i="3"/>
  <c r="O49" i="3"/>
  <c r="P49" i="3"/>
  <c r="Q49" i="3"/>
  <c r="S49" i="3"/>
  <c r="A50" i="3"/>
  <c r="C50" i="3"/>
  <c r="D50" i="3"/>
  <c r="E50" i="3"/>
  <c r="F50" i="3"/>
  <c r="G50" i="3"/>
  <c r="H50" i="3"/>
  <c r="I50" i="3"/>
  <c r="J50" i="3"/>
  <c r="K50" i="3"/>
  <c r="L50" i="3"/>
  <c r="M50" i="3"/>
  <c r="O50" i="3"/>
  <c r="P50" i="3"/>
  <c r="Q50" i="3"/>
  <c r="S50" i="3"/>
  <c r="A51" i="3"/>
  <c r="C51" i="3"/>
  <c r="D51" i="3"/>
  <c r="E51" i="3"/>
  <c r="F51" i="3"/>
  <c r="G51" i="3"/>
  <c r="H51" i="3"/>
  <c r="I51" i="3"/>
  <c r="J51" i="3"/>
  <c r="K51" i="3"/>
  <c r="L51" i="3"/>
  <c r="M51" i="3"/>
  <c r="O51" i="3"/>
  <c r="P51" i="3"/>
  <c r="Q51" i="3"/>
  <c r="S51" i="3"/>
  <c r="A52" i="3"/>
  <c r="C52" i="3"/>
  <c r="D52" i="3"/>
  <c r="E52" i="3"/>
  <c r="F52" i="3"/>
  <c r="G52" i="3"/>
  <c r="H52" i="3"/>
  <c r="I52" i="3"/>
  <c r="J52" i="3"/>
  <c r="K52" i="3"/>
  <c r="L52" i="3"/>
  <c r="M52" i="3"/>
  <c r="O52" i="3"/>
  <c r="P52" i="3"/>
  <c r="Q52" i="3"/>
  <c r="S52" i="3"/>
  <c r="A53" i="3"/>
  <c r="C53" i="3"/>
  <c r="D53" i="3"/>
  <c r="E53" i="3"/>
  <c r="F53" i="3"/>
  <c r="G53" i="3"/>
  <c r="H53" i="3"/>
  <c r="I53" i="3"/>
  <c r="J53" i="3"/>
  <c r="K53" i="3"/>
  <c r="L53" i="3"/>
  <c r="M53" i="3"/>
  <c r="O53" i="3"/>
  <c r="P53" i="3"/>
  <c r="Q53" i="3"/>
  <c r="S53" i="3"/>
  <c r="A54" i="3"/>
  <c r="C54" i="3"/>
  <c r="D54" i="3"/>
  <c r="E54" i="3"/>
  <c r="F54" i="3"/>
  <c r="G54" i="3"/>
  <c r="H54" i="3"/>
  <c r="I54" i="3"/>
  <c r="J54" i="3"/>
  <c r="K54" i="3"/>
  <c r="L54" i="3"/>
  <c r="M54" i="3"/>
  <c r="O54" i="3"/>
  <c r="P54" i="3"/>
  <c r="Q54" i="3"/>
  <c r="S54" i="3"/>
  <c r="A55" i="3"/>
  <c r="C55" i="3"/>
  <c r="D55" i="3"/>
  <c r="E55" i="3"/>
  <c r="F55" i="3"/>
  <c r="G55" i="3"/>
  <c r="H55" i="3"/>
  <c r="I55" i="3"/>
  <c r="J55" i="3"/>
  <c r="K55" i="3"/>
  <c r="L55" i="3"/>
  <c r="M55" i="3"/>
  <c r="O55" i="3"/>
  <c r="P55" i="3"/>
  <c r="Q55" i="3"/>
  <c r="S55" i="3"/>
  <c r="A56" i="3"/>
  <c r="C56" i="3"/>
  <c r="D56" i="3"/>
  <c r="E56" i="3"/>
  <c r="F56" i="3"/>
  <c r="G56" i="3"/>
  <c r="H56" i="3"/>
  <c r="I56" i="3"/>
  <c r="J56" i="3"/>
  <c r="K56" i="3"/>
  <c r="L56" i="3"/>
  <c r="M56" i="3"/>
  <c r="O56" i="3"/>
  <c r="P56" i="3"/>
  <c r="Q56" i="3"/>
  <c r="S56" i="3"/>
  <c r="A57" i="3"/>
  <c r="C57" i="3"/>
  <c r="D57" i="3"/>
  <c r="E57" i="3"/>
  <c r="F57" i="3"/>
  <c r="G57" i="3"/>
  <c r="H57" i="3"/>
  <c r="I57" i="3"/>
  <c r="J57" i="3"/>
  <c r="K57" i="3"/>
  <c r="L57" i="3"/>
  <c r="M57" i="3"/>
  <c r="O57" i="3"/>
  <c r="P57" i="3"/>
  <c r="Q57" i="3"/>
  <c r="S57" i="3"/>
  <c r="A58" i="3"/>
  <c r="C58" i="3"/>
  <c r="D58" i="3"/>
  <c r="E58" i="3"/>
  <c r="F58" i="3"/>
  <c r="G58" i="3"/>
  <c r="H58" i="3"/>
  <c r="I58" i="3"/>
  <c r="J58" i="3"/>
  <c r="K58" i="3"/>
  <c r="L58" i="3"/>
  <c r="M58" i="3"/>
  <c r="O58" i="3"/>
  <c r="P58" i="3"/>
  <c r="Q58" i="3"/>
  <c r="S58" i="3"/>
  <c r="A59" i="3"/>
  <c r="C59" i="3"/>
  <c r="D59" i="3"/>
  <c r="E59" i="3"/>
  <c r="F59" i="3"/>
  <c r="G59" i="3"/>
  <c r="H59" i="3"/>
  <c r="I59" i="3"/>
  <c r="J59" i="3"/>
  <c r="K59" i="3"/>
  <c r="L59" i="3"/>
  <c r="M59" i="3"/>
  <c r="O59" i="3"/>
  <c r="P59" i="3"/>
  <c r="Q59" i="3"/>
  <c r="S59" i="3"/>
  <c r="A60" i="3"/>
  <c r="C60" i="3"/>
  <c r="D60" i="3"/>
  <c r="E60" i="3"/>
  <c r="F60" i="3"/>
  <c r="G60" i="3"/>
  <c r="H60" i="3"/>
  <c r="I60" i="3"/>
  <c r="J60" i="3"/>
  <c r="K60" i="3"/>
  <c r="L60" i="3"/>
  <c r="M60" i="3"/>
  <c r="O60" i="3"/>
  <c r="P60" i="3"/>
  <c r="Q60" i="3"/>
  <c r="S60" i="3"/>
  <c r="A61" i="3"/>
  <c r="C61" i="3"/>
  <c r="D61" i="3"/>
  <c r="E61" i="3"/>
  <c r="F61" i="3"/>
  <c r="G61" i="3"/>
  <c r="H61" i="3"/>
  <c r="I61" i="3"/>
  <c r="J61" i="3"/>
  <c r="K61" i="3"/>
  <c r="L61" i="3"/>
  <c r="M61" i="3"/>
  <c r="O61" i="3"/>
  <c r="P61" i="3"/>
  <c r="Q61" i="3"/>
  <c r="S61" i="3"/>
  <c r="A62" i="3"/>
  <c r="C62" i="3"/>
  <c r="D62" i="3"/>
  <c r="E62" i="3"/>
  <c r="F62" i="3"/>
  <c r="G62" i="3"/>
  <c r="H62" i="3"/>
  <c r="I62" i="3"/>
  <c r="J62" i="3"/>
  <c r="K62" i="3"/>
  <c r="L62" i="3"/>
  <c r="M62" i="3"/>
  <c r="O62" i="3"/>
  <c r="P62" i="3"/>
  <c r="Q62" i="3"/>
  <c r="S62" i="3"/>
  <c r="A63" i="3"/>
  <c r="C63" i="3"/>
  <c r="D63" i="3"/>
  <c r="E63" i="3"/>
  <c r="F63" i="3"/>
  <c r="G63" i="3"/>
  <c r="H63" i="3"/>
  <c r="I63" i="3"/>
  <c r="J63" i="3"/>
  <c r="K63" i="3"/>
  <c r="L63" i="3"/>
  <c r="M63" i="3"/>
  <c r="O63" i="3"/>
  <c r="P63" i="3"/>
  <c r="Q63" i="3"/>
  <c r="S63" i="3"/>
  <c r="A64" i="3"/>
  <c r="C64" i="3"/>
  <c r="D64" i="3"/>
  <c r="E64" i="3"/>
  <c r="F64" i="3"/>
  <c r="G64" i="3"/>
  <c r="H64" i="3"/>
  <c r="I64" i="3"/>
  <c r="J64" i="3"/>
  <c r="K64" i="3"/>
  <c r="L64" i="3"/>
  <c r="M64" i="3"/>
  <c r="O64" i="3"/>
  <c r="P64" i="3"/>
  <c r="Q64" i="3"/>
  <c r="S64" i="3"/>
  <c r="A65" i="3"/>
  <c r="C65" i="3"/>
  <c r="D65" i="3"/>
  <c r="E65" i="3"/>
  <c r="F65" i="3"/>
  <c r="G65" i="3"/>
  <c r="H65" i="3"/>
  <c r="I65" i="3"/>
  <c r="J65" i="3"/>
  <c r="K65" i="3"/>
  <c r="L65" i="3"/>
  <c r="M65" i="3"/>
  <c r="O65" i="3"/>
  <c r="P65" i="3"/>
  <c r="Q65" i="3"/>
  <c r="S65" i="3"/>
  <c r="A66" i="3"/>
  <c r="C66" i="3"/>
  <c r="D66" i="3"/>
  <c r="E66" i="3"/>
  <c r="F66" i="3"/>
  <c r="G66" i="3"/>
  <c r="H66" i="3"/>
  <c r="I66" i="3"/>
  <c r="J66" i="3"/>
  <c r="K66" i="3"/>
  <c r="L66" i="3"/>
  <c r="M66" i="3"/>
  <c r="O66" i="3"/>
  <c r="P66" i="3"/>
  <c r="Q66" i="3"/>
  <c r="S66" i="3"/>
  <c r="A67" i="3"/>
  <c r="C67" i="3"/>
  <c r="D67" i="3"/>
  <c r="E67" i="3"/>
  <c r="F67" i="3"/>
  <c r="G67" i="3"/>
  <c r="H67" i="3"/>
  <c r="I67" i="3"/>
  <c r="J67" i="3"/>
  <c r="K67" i="3"/>
  <c r="L67" i="3"/>
  <c r="M67" i="3"/>
  <c r="O67" i="3"/>
  <c r="P67" i="3"/>
  <c r="Q67" i="3"/>
  <c r="S67" i="3"/>
  <c r="A68" i="3"/>
  <c r="C68" i="3"/>
  <c r="D68" i="3"/>
  <c r="E68" i="3"/>
  <c r="F68" i="3"/>
  <c r="G68" i="3"/>
  <c r="H68" i="3"/>
  <c r="I68" i="3"/>
  <c r="J68" i="3"/>
  <c r="K68" i="3"/>
  <c r="L68" i="3"/>
  <c r="M68" i="3"/>
  <c r="O68" i="3"/>
  <c r="P68" i="3"/>
  <c r="Q68" i="3"/>
  <c r="S68" i="3"/>
  <c r="A69" i="3"/>
  <c r="C69" i="3"/>
  <c r="D69" i="3"/>
  <c r="E69" i="3"/>
  <c r="F69" i="3"/>
  <c r="G69" i="3"/>
  <c r="H69" i="3"/>
  <c r="I69" i="3"/>
  <c r="J69" i="3"/>
  <c r="K69" i="3"/>
  <c r="L69" i="3"/>
  <c r="M69" i="3"/>
  <c r="O69" i="3"/>
  <c r="P69" i="3"/>
  <c r="Q69" i="3"/>
  <c r="S69" i="3"/>
  <c r="A70" i="3"/>
  <c r="C70" i="3"/>
  <c r="D70" i="3"/>
  <c r="E70" i="3"/>
  <c r="F70" i="3"/>
  <c r="G70" i="3"/>
  <c r="H70" i="3"/>
  <c r="I70" i="3"/>
  <c r="J70" i="3"/>
  <c r="K70" i="3"/>
  <c r="L70" i="3"/>
  <c r="M70" i="3"/>
  <c r="O70" i="3"/>
  <c r="P70" i="3"/>
  <c r="Q70" i="3"/>
  <c r="S70" i="3"/>
  <c r="A71" i="3"/>
  <c r="C71" i="3"/>
  <c r="D71" i="3"/>
  <c r="E71" i="3"/>
  <c r="F71" i="3"/>
  <c r="G71" i="3"/>
  <c r="H71" i="3"/>
  <c r="I71" i="3"/>
  <c r="J71" i="3"/>
  <c r="K71" i="3"/>
  <c r="L71" i="3"/>
  <c r="M71" i="3"/>
  <c r="O71" i="3"/>
  <c r="P71" i="3"/>
  <c r="Q71" i="3"/>
  <c r="S71" i="3"/>
  <c r="A72" i="3"/>
  <c r="C72" i="3"/>
  <c r="D72" i="3"/>
  <c r="E72" i="3"/>
  <c r="F72" i="3"/>
  <c r="G72" i="3"/>
  <c r="H72" i="3"/>
  <c r="I72" i="3"/>
  <c r="J72" i="3"/>
  <c r="K72" i="3"/>
  <c r="L72" i="3"/>
  <c r="M72" i="3"/>
  <c r="O72" i="3"/>
  <c r="P72" i="3"/>
  <c r="Q72" i="3"/>
  <c r="S72" i="3"/>
  <c r="A73" i="3"/>
  <c r="C73" i="3"/>
  <c r="D73" i="3"/>
  <c r="E73" i="3"/>
  <c r="F73" i="3"/>
  <c r="G73" i="3"/>
  <c r="H73" i="3"/>
  <c r="I73" i="3"/>
  <c r="J73" i="3"/>
  <c r="K73" i="3"/>
  <c r="L73" i="3"/>
  <c r="M73" i="3"/>
  <c r="O73" i="3"/>
  <c r="P73" i="3"/>
  <c r="Q73" i="3"/>
  <c r="S73" i="3"/>
  <c r="A74" i="3"/>
  <c r="C74" i="3"/>
  <c r="D74" i="3"/>
  <c r="E74" i="3"/>
  <c r="F74" i="3"/>
  <c r="G74" i="3"/>
  <c r="H74" i="3"/>
  <c r="I74" i="3"/>
  <c r="J74" i="3"/>
  <c r="K74" i="3"/>
  <c r="L74" i="3"/>
  <c r="M74" i="3"/>
  <c r="O74" i="3"/>
  <c r="P74" i="3"/>
  <c r="Q74" i="3"/>
  <c r="S74" i="3"/>
  <c r="A75" i="3"/>
  <c r="C75" i="3"/>
  <c r="D75" i="3"/>
  <c r="E75" i="3"/>
  <c r="F75" i="3"/>
  <c r="G75" i="3"/>
  <c r="H75" i="3"/>
  <c r="I75" i="3"/>
  <c r="J75" i="3"/>
  <c r="K75" i="3"/>
  <c r="L75" i="3"/>
  <c r="M75" i="3"/>
  <c r="O75" i="3"/>
  <c r="P75" i="3"/>
  <c r="Q75" i="3"/>
  <c r="S75" i="3"/>
  <c r="A76" i="3"/>
  <c r="C76" i="3"/>
  <c r="D76" i="3"/>
  <c r="E76" i="3"/>
  <c r="F76" i="3"/>
  <c r="G76" i="3"/>
  <c r="H76" i="3"/>
  <c r="I76" i="3"/>
  <c r="J76" i="3"/>
  <c r="K76" i="3"/>
  <c r="L76" i="3"/>
  <c r="M76" i="3"/>
  <c r="O76" i="3"/>
  <c r="P76" i="3"/>
  <c r="Q76" i="3"/>
  <c r="S76" i="3"/>
  <c r="A77" i="3"/>
  <c r="C77" i="3"/>
  <c r="D77" i="3"/>
  <c r="E77" i="3"/>
  <c r="F77" i="3"/>
  <c r="G77" i="3"/>
  <c r="H77" i="3"/>
  <c r="I77" i="3"/>
  <c r="J77" i="3"/>
  <c r="K77" i="3"/>
  <c r="L77" i="3"/>
  <c r="M77" i="3"/>
  <c r="O77" i="3"/>
  <c r="P77" i="3"/>
  <c r="Q77" i="3"/>
  <c r="S77" i="3"/>
  <c r="A78" i="3"/>
  <c r="C78" i="3"/>
  <c r="D78" i="3"/>
  <c r="E78" i="3"/>
  <c r="F78" i="3"/>
  <c r="G78" i="3"/>
  <c r="H78" i="3"/>
  <c r="I78" i="3"/>
  <c r="J78" i="3"/>
  <c r="K78" i="3"/>
  <c r="L78" i="3"/>
  <c r="M78" i="3"/>
  <c r="O78" i="3"/>
  <c r="P78" i="3"/>
  <c r="Q78" i="3"/>
  <c r="S78" i="3"/>
  <c r="A79" i="3"/>
  <c r="C79" i="3"/>
  <c r="D79" i="3"/>
  <c r="E79" i="3"/>
  <c r="F79" i="3"/>
  <c r="G79" i="3"/>
  <c r="H79" i="3"/>
  <c r="I79" i="3"/>
  <c r="J79" i="3"/>
  <c r="K79" i="3"/>
  <c r="L79" i="3"/>
  <c r="M79" i="3"/>
  <c r="O79" i="3"/>
  <c r="P79" i="3"/>
  <c r="Q79" i="3"/>
  <c r="S79" i="3"/>
  <c r="A80" i="3"/>
  <c r="C80" i="3"/>
  <c r="D80" i="3"/>
  <c r="E80" i="3"/>
  <c r="F80" i="3"/>
  <c r="G80" i="3"/>
  <c r="H80" i="3"/>
  <c r="I80" i="3"/>
  <c r="J80" i="3"/>
  <c r="K80" i="3"/>
  <c r="L80" i="3"/>
  <c r="M80" i="3"/>
  <c r="O80" i="3"/>
  <c r="P80" i="3"/>
  <c r="Q80" i="3"/>
  <c r="S80" i="3"/>
  <c r="A81" i="3"/>
  <c r="C81" i="3"/>
  <c r="D81" i="3"/>
  <c r="E81" i="3"/>
  <c r="F81" i="3"/>
  <c r="G81" i="3"/>
  <c r="H81" i="3"/>
  <c r="I81" i="3"/>
  <c r="J81" i="3"/>
  <c r="K81" i="3"/>
  <c r="L81" i="3"/>
  <c r="M81" i="3"/>
  <c r="O81" i="3"/>
  <c r="P81" i="3"/>
  <c r="Q81" i="3"/>
  <c r="S81" i="3"/>
  <c r="A82" i="3"/>
  <c r="C82" i="3"/>
  <c r="D82" i="3"/>
  <c r="E82" i="3"/>
  <c r="F82" i="3"/>
  <c r="G82" i="3"/>
  <c r="H82" i="3"/>
  <c r="I82" i="3"/>
  <c r="J82" i="3"/>
  <c r="K82" i="3"/>
  <c r="L82" i="3"/>
  <c r="M82" i="3"/>
  <c r="O82" i="3"/>
  <c r="P82" i="3"/>
  <c r="Q82" i="3"/>
  <c r="S82" i="3"/>
  <c r="A83" i="3"/>
  <c r="C83" i="3"/>
  <c r="D83" i="3"/>
  <c r="E83" i="3"/>
  <c r="F83" i="3"/>
  <c r="G83" i="3"/>
  <c r="H83" i="3"/>
  <c r="I83" i="3"/>
  <c r="J83" i="3"/>
  <c r="K83" i="3"/>
  <c r="L83" i="3"/>
  <c r="M83" i="3"/>
  <c r="O83" i="3"/>
  <c r="P83" i="3"/>
  <c r="Q83" i="3"/>
  <c r="S83" i="3"/>
  <c r="A84" i="3"/>
  <c r="C84" i="3"/>
  <c r="D84" i="3"/>
  <c r="E84" i="3"/>
  <c r="F84" i="3"/>
  <c r="G84" i="3"/>
  <c r="H84" i="3"/>
  <c r="I84" i="3"/>
  <c r="J84" i="3"/>
  <c r="K84" i="3"/>
  <c r="L84" i="3"/>
  <c r="M84" i="3"/>
  <c r="O84" i="3"/>
  <c r="P84" i="3"/>
  <c r="Q84" i="3"/>
  <c r="S84" i="3"/>
  <c r="A85" i="3"/>
  <c r="C85" i="3"/>
  <c r="D85" i="3"/>
  <c r="E85" i="3"/>
  <c r="F85" i="3"/>
  <c r="G85" i="3"/>
  <c r="H85" i="3"/>
  <c r="I85" i="3"/>
  <c r="J85" i="3"/>
  <c r="K85" i="3"/>
  <c r="L85" i="3"/>
  <c r="M85" i="3"/>
  <c r="O85" i="3"/>
  <c r="P85" i="3"/>
  <c r="Q85" i="3"/>
  <c r="S85" i="3"/>
  <c r="A86" i="3"/>
  <c r="C86" i="3"/>
  <c r="D86" i="3"/>
  <c r="E86" i="3"/>
  <c r="F86" i="3"/>
  <c r="G86" i="3"/>
  <c r="H86" i="3"/>
  <c r="I86" i="3"/>
  <c r="J86" i="3"/>
  <c r="K86" i="3"/>
  <c r="L86" i="3"/>
  <c r="M86" i="3"/>
  <c r="O86" i="3"/>
  <c r="P86" i="3"/>
  <c r="Q86" i="3"/>
  <c r="S86" i="3"/>
  <c r="A87" i="3"/>
  <c r="C87" i="3"/>
  <c r="D87" i="3"/>
  <c r="E87" i="3"/>
  <c r="F87" i="3"/>
  <c r="G87" i="3"/>
  <c r="H87" i="3"/>
  <c r="I87" i="3"/>
  <c r="J87" i="3"/>
  <c r="K87" i="3"/>
  <c r="L87" i="3"/>
  <c r="M87" i="3"/>
  <c r="O87" i="3"/>
  <c r="P87" i="3"/>
  <c r="Q87" i="3"/>
  <c r="S87" i="3"/>
  <c r="A88" i="3"/>
  <c r="C88" i="3"/>
  <c r="D88" i="3"/>
  <c r="E88" i="3"/>
  <c r="F88" i="3"/>
  <c r="G88" i="3"/>
  <c r="H88" i="3"/>
  <c r="I88" i="3"/>
  <c r="J88" i="3"/>
  <c r="K88" i="3"/>
  <c r="L88" i="3"/>
  <c r="M88" i="3"/>
  <c r="O88" i="3"/>
  <c r="P88" i="3"/>
  <c r="Q88" i="3"/>
  <c r="S88" i="3"/>
  <c r="A89" i="3"/>
  <c r="C89" i="3"/>
  <c r="D89" i="3"/>
  <c r="E89" i="3"/>
  <c r="F89" i="3"/>
  <c r="G89" i="3"/>
  <c r="H89" i="3"/>
  <c r="I89" i="3"/>
  <c r="J89" i="3"/>
  <c r="K89" i="3"/>
  <c r="L89" i="3"/>
  <c r="M89" i="3"/>
  <c r="O89" i="3"/>
  <c r="P89" i="3"/>
  <c r="Q89" i="3"/>
  <c r="S89" i="3"/>
  <c r="A90" i="3"/>
  <c r="C90" i="3"/>
  <c r="D90" i="3"/>
  <c r="E90" i="3"/>
  <c r="F90" i="3"/>
  <c r="G90" i="3"/>
  <c r="H90" i="3"/>
  <c r="I90" i="3"/>
  <c r="J90" i="3"/>
  <c r="K90" i="3"/>
  <c r="L90" i="3"/>
  <c r="M90" i="3"/>
  <c r="O90" i="3"/>
  <c r="P90" i="3"/>
  <c r="Q90" i="3"/>
  <c r="S90" i="3"/>
  <c r="A91" i="3"/>
  <c r="C91" i="3"/>
  <c r="D91" i="3"/>
  <c r="E91" i="3"/>
  <c r="F91" i="3"/>
  <c r="G91" i="3"/>
  <c r="H91" i="3"/>
  <c r="I91" i="3"/>
  <c r="J91" i="3"/>
  <c r="K91" i="3"/>
  <c r="L91" i="3"/>
  <c r="M91" i="3"/>
  <c r="O91" i="3"/>
  <c r="P91" i="3"/>
  <c r="Q91" i="3"/>
  <c r="S91" i="3"/>
  <c r="A92" i="3"/>
  <c r="C92" i="3"/>
  <c r="D92" i="3"/>
  <c r="E92" i="3"/>
  <c r="F92" i="3"/>
  <c r="G92" i="3"/>
  <c r="H92" i="3"/>
  <c r="I92" i="3"/>
  <c r="J92" i="3"/>
  <c r="K92" i="3"/>
  <c r="L92" i="3"/>
  <c r="M92" i="3"/>
  <c r="O92" i="3"/>
  <c r="P92" i="3"/>
  <c r="Q92" i="3"/>
  <c r="S92" i="3"/>
  <c r="A93" i="3"/>
  <c r="C93" i="3"/>
  <c r="D93" i="3"/>
  <c r="E93" i="3"/>
  <c r="F93" i="3"/>
  <c r="G93" i="3"/>
  <c r="H93" i="3"/>
  <c r="I93" i="3"/>
  <c r="J93" i="3"/>
  <c r="K93" i="3"/>
  <c r="L93" i="3"/>
  <c r="M93" i="3"/>
  <c r="O93" i="3"/>
  <c r="P93" i="3"/>
  <c r="Q93" i="3"/>
  <c r="S93" i="3"/>
  <c r="A94" i="3"/>
  <c r="C94" i="3"/>
  <c r="D94" i="3"/>
  <c r="E94" i="3"/>
  <c r="F94" i="3"/>
  <c r="G94" i="3"/>
  <c r="H94" i="3"/>
  <c r="I94" i="3"/>
  <c r="J94" i="3"/>
  <c r="K94" i="3"/>
  <c r="L94" i="3"/>
  <c r="M94" i="3"/>
  <c r="O94" i="3"/>
  <c r="P94" i="3"/>
  <c r="Q94" i="3"/>
  <c r="S94" i="3"/>
  <c r="A95" i="3"/>
  <c r="C95" i="3"/>
  <c r="D95" i="3"/>
  <c r="E95" i="3"/>
  <c r="F95" i="3"/>
  <c r="G95" i="3"/>
  <c r="H95" i="3"/>
  <c r="I95" i="3"/>
  <c r="J95" i="3"/>
  <c r="K95" i="3"/>
  <c r="L95" i="3"/>
  <c r="M95" i="3"/>
  <c r="O95" i="3"/>
  <c r="P95" i="3"/>
  <c r="Q95" i="3"/>
  <c r="S95" i="3"/>
  <c r="A96" i="3"/>
  <c r="C96" i="3"/>
  <c r="D96" i="3"/>
  <c r="E96" i="3"/>
  <c r="F96" i="3"/>
  <c r="G96" i="3"/>
  <c r="H96" i="3"/>
  <c r="I96" i="3"/>
  <c r="J96" i="3"/>
  <c r="K96" i="3"/>
  <c r="L96" i="3"/>
  <c r="M96" i="3"/>
  <c r="O96" i="3"/>
  <c r="P96" i="3"/>
  <c r="Q96" i="3"/>
  <c r="S96" i="3"/>
  <c r="A97" i="3"/>
  <c r="C97" i="3"/>
  <c r="D97" i="3"/>
  <c r="E97" i="3"/>
  <c r="F97" i="3"/>
  <c r="G97" i="3"/>
  <c r="H97" i="3"/>
  <c r="I97" i="3"/>
  <c r="J97" i="3"/>
  <c r="K97" i="3"/>
  <c r="L97" i="3"/>
  <c r="M97" i="3"/>
  <c r="O97" i="3"/>
  <c r="P97" i="3"/>
  <c r="Q97" i="3"/>
  <c r="S97" i="3"/>
  <c r="A98" i="3"/>
  <c r="C98" i="3"/>
  <c r="D98" i="3"/>
  <c r="E98" i="3"/>
  <c r="F98" i="3"/>
  <c r="G98" i="3"/>
  <c r="H98" i="3"/>
  <c r="I98" i="3"/>
  <c r="J98" i="3"/>
  <c r="K98" i="3"/>
  <c r="L98" i="3"/>
  <c r="M98" i="3"/>
  <c r="O98" i="3"/>
  <c r="P98" i="3"/>
  <c r="Q98" i="3"/>
  <c r="S98" i="3"/>
  <c r="A99" i="3"/>
  <c r="C99" i="3"/>
  <c r="D99" i="3"/>
  <c r="E99" i="3"/>
  <c r="F99" i="3"/>
  <c r="G99" i="3"/>
  <c r="H99" i="3"/>
  <c r="I99" i="3"/>
  <c r="J99" i="3"/>
  <c r="K99" i="3"/>
  <c r="L99" i="3"/>
  <c r="M99" i="3"/>
  <c r="O99" i="3"/>
  <c r="P99" i="3"/>
  <c r="Q99" i="3"/>
  <c r="S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O100" i="3"/>
  <c r="P100" i="3"/>
  <c r="Q100" i="3"/>
  <c r="S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O101" i="3"/>
  <c r="P101" i="3"/>
  <c r="Q101" i="3"/>
  <c r="S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O102" i="3"/>
  <c r="P102" i="3"/>
  <c r="Q102" i="3"/>
  <c r="S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O103" i="3"/>
  <c r="P103" i="3"/>
  <c r="Q103" i="3"/>
  <c r="S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O104" i="3"/>
  <c r="P104" i="3"/>
  <c r="Q104" i="3"/>
  <c r="S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O105" i="3"/>
  <c r="P105" i="3"/>
  <c r="Q105" i="3"/>
  <c r="S105" i="3"/>
  <c r="A106" i="3"/>
  <c r="C106" i="3"/>
  <c r="D106" i="3"/>
  <c r="E106" i="3"/>
  <c r="F106" i="3"/>
  <c r="G106" i="3"/>
  <c r="H106" i="3"/>
  <c r="I106" i="3"/>
  <c r="J106" i="3"/>
  <c r="K106" i="3"/>
  <c r="L106" i="3"/>
  <c r="M106" i="3"/>
  <c r="O106" i="3"/>
  <c r="P106" i="3"/>
  <c r="Q106" i="3"/>
  <c r="S106" i="3"/>
  <c r="A107" i="3"/>
  <c r="C107" i="3"/>
  <c r="D107" i="3"/>
  <c r="E107" i="3"/>
  <c r="F107" i="3"/>
  <c r="G107" i="3"/>
  <c r="H107" i="3"/>
  <c r="I107" i="3"/>
  <c r="J107" i="3"/>
  <c r="K107" i="3"/>
  <c r="L107" i="3"/>
  <c r="M107" i="3"/>
  <c r="O107" i="3"/>
  <c r="P107" i="3"/>
  <c r="Q107" i="3"/>
  <c r="S107" i="3"/>
  <c r="A108" i="3"/>
  <c r="C108" i="3"/>
  <c r="D108" i="3"/>
  <c r="E108" i="3"/>
  <c r="F108" i="3"/>
  <c r="G108" i="3"/>
  <c r="H108" i="3"/>
  <c r="I108" i="3"/>
  <c r="J108" i="3"/>
  <c r="K108" i="3"/>
  <c r="L108" i="3"/>
  <c r="M108" i="3"/>
  <c r="O108" i="3"/>
  <c r="P108" i="3"/>
  <c r="Q108" i="3"/>
  <c r="S108" i="3"/>
  <c r="A109" i="3"/>
  <c r="C109" i="3"/>
  <c r="D109" i="3"/>
  <c r="E109" i="3"/>
  <c r="F109" i="3"/>
  <c r="G109" i="3"/>
  <c r="H109" i="3"/>
  <c r="I109" i="3"/>
  <c r="J109" i="3"/>
  <c r="K109" i="3"/>
  <c r="L109" i="3"/>
  <c r="M109" i="3"/>
  <c r="O109" i="3"/>
  <c r="P109" i="3"/>
  <c r="Q109" i="3"/>
  <c r="S109" i="3"/>
  <c r="A110" i="3"/>
  <c r="C110" i="3"/>
  <c r="D110" i="3"/>
  <c r="E110" i="3"/>
  <c r="F110" i="3"/>
  <c r="G110" i="3"/>
  <c r="H110" i="3"/>
  <c r="I110" i="3"/>
  <c r="J110" i="3"/>
  <c r="K110" i="3"/>
  <c r="L110" i="3"/>
  <c r="M110" i="3"/>
  <c r="O110" i="3"/>
  <c r="P110" i="3"/>
  <c r="Q110" i="3"/>
  <c r="S110" i="3"/>
  <c r="A111" i="3"/>
  <c r="C111" i="3"/>
  <c r="D111" i="3"/>
  <c r="E111" i="3"/>
  <c r="F111" i="3"/>
  <c r="G111" i="3"/>
  <c r="H111" i="3"/>
  <c r="I111" i="3"/>
  <c r="J111" i="3"/>
  <c r="K111" i="3"/>
  <c r="L111" i="3"/>
  <c r="M111" i="3"/>
  <c r="O111" i="3"/>
  <c r="P111" i="3"/>
  <c r="Q111" i="3"/>
  <c r="S111" i="3"/>
  <c r="A112" i="3"/>
  <c r="C112" i="3"/>
  <c r="D112" i="3"/>
  <c r="E112" i="3"/>
  <c r="F112" i="3"/>
  <c r="G112" i="3"/>
  <c r="H112" i="3"/>
  <c r="I112" i="3"/>
  <c r="J112" i="3"/>
  <c r="K112" i="3"/>
  <c r="L112" i="3"/>
  <c r="M112" i="3"/>
  <c r="O112" i="3"/>
  <c r="P112" i="3"/>
  <c r="Q112" i="3"/>
  <c r="S112" i="3"/>
  <c r="A113" i="3"/>
  <c r="C113" i="3"/>
  <c r="D113" i="3"/>
  <c r="E113" i="3"/>
  <c r="F113" i="3"/>
  <c r="G113" i="3"/>
  <c r="H113" i="3"/>
  <c r="I113" i="3"/>
  <c r="J113" i="3"/>
  <c r="K113" i="3"/>
  <c r="L113" i="3"/>
  <c r="M113" i="3"/>
  <c r="O113" i="3"/>
  <c r="P113" i="3"/>
  <c r="Q113" i="3"/>
  <c r="S113" i="3"/>
  <c r="A114" i="3"/>
  <c r="C114" i="3"/>
  <c r="D114" i="3"/>
  <c r="E114" i="3"/>
  <c r="F114" i="3"/>
  <c r="G114" i="3"/>
  <c r="H114" i="3"/>
  <c r="I114" i="3"/>
  <c r="J114" i="3"/>
  <c r="K114" i="3"/>
  <c r="L114" i="3"/>
  <c r="M114" i="3"/>
  <c r="O114" i="3"/>
  <c r="P114" i="3"/>
  <c r="Q114" i="3"/>
  <c r="S114" i="3"/>
  <c r="A115" i="3"/>
  <c r="C115" i="3"/>
  <c r="D115" i="3"/>
  <c r="E115" i="3"/>
  <c r="F115" i="3"/>
  <c r="G115" i="3"/>
  <c r="H115" i="3"/>
  <c r="I115" i="3"/>
  <c r="J115" i="3"/>
  <c r="K115" i="3"/>
  <c r="L115" i="3"/>
  <c r="M115" i="3"/>
  <c r="O115" i="3"/>
  <c r="P115" i="3"/>
  <c r="Q115" i="3"/>
  <c r="S115" i="3"/>
  <c r="A116" i="3"/>
  <c r="C116" i="3"/>
  <c r="D116" i="3"/>
  <c r="E116" i="3"/>
  <c r="F116" i="3"/>
  <c r="G116" i="3"/>
  <c r="H116" i="3"/>
  <c r="I116" i="3"/>
  <c r="J116" i="3"/>
  <c r="K116" i="3"/>
  <c r="L116" i="3"/>
  <c r="M116" i="3"/>
  <c r="O116" i="3"/>
  <c r="P116" i="3"/>
  <c r="Q116" i="3"/>
  <c r="S116" i="3"/>
  <c r="A117" i="3"/>
  <c r="C117" i="3"/>
  <c r="D117" i="3"/>
  <c r="E117" i="3"/>
  <c r="F117" i="3"/>
  <c r="G117" i="3"/>
  <c r="H117" i="3"/>
  <c r="I117" i="3"/>
  <c r="J117" i="3"/>
  <c r="K117" i="3"/>
  <c r="L117" i="3"/>
  <c r="M117" i="3"/>
  <c r="O117" i="3"/>
  <c r="P117" i="3"/>
  <c r="Q117" i="3"/>
  <c r="S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O118" i="3"/>
  <c r="P118" i="3"/>
  <c r="Q118" i="3"/>
  <c r="S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O119" i="3"/>
  <c r="P119" i="3"/>
  <c r="Q119" i="3"/>
  <c r="S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O120" i="3"/>
  <c r="P120" i="3"/>
  <c r="Q120" i="3"/>
  <c r="S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O121" i="3"/>
  <c r="P121" i="3"/>
  <c r="Q121" i="3"/>
  <c r="S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O122" i="3"/>
  <c r="P122" i="3"/>
  <c r="Q122" i="3"/>
  <c r="S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O123" i="3"/>
  <c r="P123" i="3"/>
  <c r="Q123" i="3"/>
  <c r="S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O124" i="3"/>
  <c r="P124" i="3"/>
  <c r="Q124" i="3"/>
  <c r="S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O125" i="3"/>
  <c r="P125" i="3"/>
  <c r="Q125" i="3"/>
  <c r="S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O126" i="3"/>
  <c r="P126" i="3"/>
  <c r="Q126" i="3"/>
  <c r="S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O127" i="3"/>
  <c r="P127" i="3"/>
  <c r="Q127" i="3"/>
  <c r="S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O128" i="3"/>
  <c r="P128" i="3"/>
  <c r="Q128" i="3"/>
  <c r="S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O129" i="3"/>
  <c r="P129" i="3"/>
  <c r="Q129" i="3"/>
  <c r="S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O130" i="3"/>
  <c r="P130" i="3"/>
  <c r="Q130" i="3"/>
  <c r="S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O131" i="3"/>
  <c r="P131" i="3"/>
  <c r="Q131" i="3"/>
  <c r="S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O132" i="3"/>
  <c r="P132" i="3"/>
  <c r="Q132" i="3"/>
  <c r="S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O133" i="3"/>
  <c r="P133" i="3"/>
  <c r="Q133" i="3"/>
  <c r="S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O134" i="3"/>
  <c r="P134" i="3"/>
  <c r="Q134" i="3"/>
  <c r="S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O135" i="3"/>
  <c r="P135" i="3"/>
  <c r="Q135" i="3"/>
  <c r="S135" i="3"/>
  <c r="L2" i="3"/>
  <c r="M2" i="3"/>
  <c r="O2" i="3"/>
  <c r="P2" i="3"/>
  <c r="Q2" i="3"/>
  <c r="S2" i="3"/>
  <c r="K2" i="3"/>
  <c r="G2" i="3"/>
  <c r="H2" i="3"/>
  <c r="I2" i="3"/>
  <c r="J2" i="3"/>
  <c r="F2" i="3"/>
  <c r="D2" i="3"/>
  <c r="E2" i="3"/>
  <c r="A2" i="3"/>
  <c r="C2" i="3"/>
  <c r="T33" i="1"/>
  <c r="T6" i="4" l="1"/>
  <c r="T33" i="3"/>
  <c r="A141" i="3"/>
  <c r="A142" i="3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R114" i="1"/>
  <c r="R114" i="3" s="1"/>
  <c r="R117" i="1"/>
  <c r="R117" i="3" s="1"/>
  <c r="A142" i="1"/>
  <c r="A141" i="1"/>
  <c r="R16" i="1"/>
  <c r="R16" i="3" s="1"/>
  <c r="R28" i="1"/>
  <c r="R28" i="3" s="1"/>
  <c r="R61" i="1"/>
  <c r="R61" i="3" s="1"/>
  <c r="R73" i="1"/>
  <c r="R73" i="3" s="1"/>
  <c r="R78" i="1"/>
  <c r="R78" i="3" s="1"/>
  <c r="R80" i="1"/>
  <c r="R80" i="3" s="1"/>
  <c r="R88" i="1"/>
  <c r="R88" i="3" s="1"/>
  <c r="R89" i="1"/>
  <c r="R89" i="3" s="1"/>
  <c r="N105" i="1" l="1"/>
  <c r="B105" i="3"/>
  <c r="N73" i="1"/>
  <c r="N73" i="3" s="1"/>
  <c r="B73" i="3"/>
  <c r="N57" i="1"/>
  <c r="B57" i="3"/>
  <c r="N41" i="1"/>
  <c r="B41" i="3"/>
  <c r="N17" i="1"/>
  <c r="B17" i="3"/>
  <c r="N134" i="1"/>
  <c r="B134" i="3"/>
  <c r="N118" i="1"/>
  <c r="B118" i="3"/>
  <c r="N102" i="1"/>
  <c r="B102" i="3"/>
  <c r="N86" i="1"/>
  <c r="B86" i="3"/>
  <c r="N70" i="1"/>
  <c r="B70" i="3"/>
  <c r="N22" i="1"/>
  <c r="B22" i="3"/>
  <c r="N113" i="1"/>
  <c r="B113" i="3"/>
  <c r="N89" i="1"/>
  <c r="N89" i="3" s="1"/>
  <c r="B89" i="3"/>
  <c r="N65" i="1"/>
  <c r="B65" i="3"/>
  <c r="N9" i="1"/>
  <c r="B9" i="3"/>
  <c r="N126" i="1"/>
  <c r="B126" i="3"/>
  <c r="N110" i="1"/>
  <c r="B110" i="3"/>
  <c r="N94" i="1"/>
  <c r="B94" i="3"/>
  <c r="N78" i="1"/>
  <c r="N78" i="3" s="1"/>
  <c r="B78" i="3"/>
  <c r="N62" i="1"/>
  <c r="B62" i="3"/>
  <c r="N54" i="1"/>
  <c r="B54" i="3"/>
  <c r="N46" i="1"/>
  <c r="B46" i="3"/>
  <c r="N38" i="1"/>
  <c r="B38" i="3"/>
  <c r="N30" i="1"/>
  <c r="B30" i="3"/>
  <c r="N14" i="1"/>
  <c r="B14" i="3"/>
  <c r="N6" i="1"/>
  <c r="B6" i="3"/>
  <c r="N133" i="1"/>
  <c r="B133" i="3"/>
  <c r="N125" i="1"/>
  <c r="B125" i="3"/>
  <c r="N117" i="1"/>
  <c r="N117" i="3" s="1"/>
  <c r="B117" i="3"/>
  <c r="N109" i="1"/>
  <c r="B109" i="3"/>
  <c r="N101" i="1"/>
  <c r="B101" i="3"/>
  <c r="N93" i="1"/>
  <c r="B93" i="3"/>
  <c r="N85" i="1"/>
  <c r="B85" i="3"/>
  <c r="N77" i="1"/>
  <c r="B77" i="3"/>
  <c r="N69" i="1"/>
  <c r="N69" i="3" s="1"/>
  <c r="B69" i="3"/>
  <c r="N61" i="1"/>
  <c r="N61" i="3" s="1"/>
  <c r="B61" i="3"/>
  <c r="N53" i="1"/>
  <c r="B53" i="3"/>
  <c r="N45" i="1"/>
  <c r="B45" i="3"/>
  <c r="N37" i="1"/>
  <c r="B37" i="3"/>
  <c r="N29" i="1"/>
  <c r="B29" i="3"/>
  <c r="N21" i="1"/>
  <c r="B21" i="3"/>
  <c r="N13" i="1"/>
  <c r="B13" i="3"/>
  <c r="N5" i="1"/>
  <c r="B5" i="3"/>
  <c r="N129" i="1"/>
  <c r="B129" i="3"/>
  <c r="N132" i="1"/>
  <c r="B132" i="3"/>
  <c r="N124" i="1"/>
  <c r="B124" i="3"/>
  <c r="N116" i="1"/>
  <c r="B116" i="3"/>
  <c r="N108" i="1"/>
  <c r="B108" i="3"/>
  <c r="N100" i="1"/>
  <c r="B100" i="3"/>
  <c r="N92" i="1"/>
  <c r="B92" i="3"/>
  <c r="N84" i="1"/>
  <c r="B84" i="3"/>
  <c r="N76" i="1"/>
  <c r="B76" i="3"/>
  <c r="N68" i="1"/>
  <c r="B68" i="3"/>
  <c r="N60" i="1"/>
  <c r="B60" i="3"/>
  <c r="N52" i="1"/>
  <c r="B52" i="3"/>
  <c r="N44" i="1"/>
  <c r="B44" i="3"/>
  <c r="N36" i="1"/>
  <c r="B36" i="3"/>
  <c r="N28" i="1"/>
  <c r="N28" i="3" s="1"/>
  <c r="B28" i="3"/>
  <c r="N20" i="1"/>
  <c r="B20" i="3"/>
  <c r="N12" i="1"/>
  <c r="N12" i="3" s="1"/>
  <c r="B12" i="3"/>
  <c r="N4" i="1"/>
  <c r="B4" i="3"/>
  <c r="N131" i="1"/>
  <c r="B131" i="3"/>
  <c r="N123" i="1"/>
  <c r="B123" i="3"/>
  <c r="N115" i="1"/>
  <c r="B115" i="3"/>
  <c r="N107" i="1"/>
  <c r="B107" i="3"/>
  <c r="N99" i="1"/>
  <c r="B99" i="3"/>
  <c r="N91" i="1"/>
  <c r="B91" i="3"/>
  <c r="N83" i="1"/>
  <c r="B83" i="3"/>
  <c r="N75" i="1"/>
  <c r="B75" i="3"/>
  <c r="N67" i="1"/>
  <c r="B67" i="3"/>
  <c r="N59" i="1"/>
  <c r="B59" i="3"/>
  <c r="N51" i="1"/>
  <c r="B51" i="3"/>
  <c r="N43" i="1"/>
  <c r="B43" i="3"/>
  <c r="N35" i="1"/>
  <c r="B35" i="3"/>
  <c r="N27" i="1"/>
  <c r="B27" i="3"/>
  <c r="N19" i="1"/>
  <c r="B19" i="3"/>
  <c r="N11" i="1"/>
  <c r="B11" i="3"/>
  <c r="N3" i="1"/>
  <c r="B3" i="3"/>
  <c r="N130" i="1"/>
  <c r="B130" i="3"/>
  <c r="N122" i="1"/>
  <c r="N122" i="3" s="1"/>
  <c r="B122" i="3"/>
  <c r="N114" i="1"/>
  <c r="N114" i="3" s="1"/>
  <c r="B114" i="3"/>
  <c r="N106" i="1"/>
  <c r="B106" i="3"/>
  <c r="N98" i="1"/>
  <c r="B98" i="3"/>
  <c r="N90" i="1"/>
  <c r="B90" i="3"/>
  <c r="N82" i="1"/>
  <c r="B82" i="3"/>
  <c r="N74" i="1"/>
  <c r="N74" i="3" s="1"/>
  <c r="B74" i="3"/>
  <c r="N66" i="1"/>
  <c r="B66" i="3"/>
  <c r="N58" i="1"/>
  <c r="B58" i="3"/>
  <c r="N50" i="1"/>
  <c r="B50" i="3"/>
  <c r="N42" i="1"/>
  <c r="B42" i="3"/>
  <c r="N34" i="1"/>
  <c r="B34" i="3"/>
  <c r="N26" i="1"/>
  <c r="N26" i="3" s="1"/>
  <c r="B26" i="3"/>
  <c r="N18" i="1"/>
  <c r="B18" i="3"/>
  <c r="N10" i="1"/>
  <c r="B10" i="3"/>
  <c r="N2" i="1"/>
  <c r="B2" i="3"/>
  <c r="N121" i="1"/>
  <c r="B121" i="3"/>
  <c r="N97" i="1"/>
  <c r="B97" i="3"/>
  <c r="N81" i="1"/>
  <c r="B81" i="3"/>
  <c r="N49" i="1"/>
  <c r="B49" i="3"/>
  <c r="N33" i="1"/>
  <c r="B33" i="3"/>
  <c r="N25" i="1"/>
  <c r="B25" i="3"/>
  <c r="N128" i="1"/>
  <c r="N128" i="3" s="1"/>
  <c r="B128" i="3"/>
  <c r="N120" i="1"/>
  <c r="B120" i="3"/>
  <c r="N112" i="1"/>
  <c r="N112" i="3" s="1"/>
  <c r="B112" i="3"/>
  <c r="N104" i="1"/>
  <c r="B104" i="3"/>
  <c r="N96" i="1"/>
  <c r="B96" i="3"/>
  <c r="N88" i="1"/>
  <c r="N88" i="3" s="1"/>
  <c r="B88" i="3"/>
  <c r="N80" i="1"/>
  <c r="N80" i="3" s="1"/>
  <c r="B80" i="3"/>
  <c r="N72" i="1"/>
  <c r="B72" i="3"/>
  <c r="N64" i="1"/>
  <c r="N64" i="3" s="1"/>
  <c r="B64" i="3"/>
  <c r="N56" i="1"/>
  <c r="B56" i="3"/>
  <c r="N48" i="1"/>
  <c r="N48" i="3" s="1"/>
  <c r="B48" i="3"/>
  <c r="N40" i="1"/>
  <c r="B40" i="3"/>
  <c r="N32" i="1"/>
  <c r="B32" i="3"/>
  <c r="N24" i="1"/>
  <c r="B24" i="3"/>
  <c r="N16" i="1"/>
  <c r="N16" i="3" s="1"/>
  <c r="B16" i="3"/>
  <c r="N8" i="1"/>
  <c r="B8" i="3"/>
  <c r="N135" i="1"/>
  <c r="B135" i="3"/>
  <c r="N127" i="1"/>
  <c r="B127" i="3"/>
  <c r="N119" i="1"/>
  <c r="B119" i="3"/>
  <c r="N111" i="1"/>
  <c r="N111" i="3" s="1"/>
  <c r="B111" i="3"/>
  <c r="N103" i="1"/>
  <c r="B103" i="3"/>
  <c r="N95" i="1"/>
  <c r="B95" i="3"/>
  <c r="N87" i="1"/>
  <c r="B87" i="3"/>
  <c r="N79" i="1"/>
  <c r="B79" i="3"/>
  <c r="N71" i="1"/>
  <c r="B71" i="3"/>
  <c r="N63" i="1"/>
  <c r="B63" i="3"/>
  <c r="N55" i="1"/>
  <c r="B55" i="3"/>
  <c r="N47" i="1"/>
  <c r="N47" i="3" s="1"/>
  <c r="B47" i="3"/>
  <c r="N39" i="1"/>
  <c r="B39" i="3"/>
  <c r="N31" i="1"/>
  <c r="B31" i="3"/>
  <c r="N23" i="1"/>
  <c r="B23" i="3"/>
  <c r="N15" i="1"/>
  <c r="N15" i="3" s="1"/>
  <c r="B15" i="3"/>
  <c r="N7" i="1"/>
  <c r="B7" i="3"/>
  <c r="R26" i="1"/>
  <c r="R26" i="3" s="1"/>
  <c r="R64" i="1"/>
  <c r="R64" i="3" s="1"/>
  <c r="R15" i="1"/>
  <c r="R74" i="1"/>
  <c r="R74" i="3" s="1"/>
  <c r="R69" i="1"/>
  <c r="R69" i="3" s="1"/>
  <c r="R112" i="1"/>
  <c r="R112" i="3" s="1"/>
  <c r="R128" i="1"/>
  <c r="R128" i="3" s="1"/>
  <c r="R47" i="1" l="1"/>
  <c r="R47" i="3" s="1"/>
  <c r="R111" i="1"/>
  <c r="R111" i="3" s="1"/>
  <c r="R51" i="1"/>
  <c r="R51" i="3" s="1"/>
  <c r="N51" i="3"/>
  <c r="R93" i="1"/>
  <c r="R93" i="3" s="1"/>
  <c r="N93" i="3"/>
  <c r="R102" i="1"/>
  <c r="R102" i="3" s="1"/>
  <c r="N102" i="3"/>
  <c r="R23" i="1"/>
  <c r="R23" i="3" s="1"/>
  <c r="N23" i="3"/>
  <c r="R121" i="1"/>
  <c r="R121" i="3" s="1"/>
  <c r="N121" i="3"/>
  <c r="R19" i="1"/>
  <c r="R19" i="3" s="1"/>
  <c r="N19" i="3"/>
  <c r="R76" i="1"/>
  <c r="R76" i="3" s="1"/>
  <c r="N76" i="3"/>
  <c r="R29" i="1"/>
  <c r="R29" i="3" s="1"/>
  <c r="N29" i="3"/>
  <c r="R125" i="1"/>
  <c r="R125" i="3" s="1"/>
  <c r="N125" i="3"/>
  <c r="R41" i="1"/>
  <c r="R41" i="3" s="1"/>
  <c r="N41" i="3"/>
  <c r="R48" i="1"/>
  <c r="R48" i="3" s="1"/>
  <c r="R31" i="1"/>
  <c r="R31" i="3" s="1"/>
  <c r="N31" i="3"/>
  <c r="R63" i="1"/>
  <c r="R63" i="3" s="1"/>
  <c r="N63" i="3"/>
  <c r="R95" i="1"/>
  <c r="R95" i="3" s="1"/>
  <c r="N95" i="3"/>
  <c r="R127" i="1"/>
  <c r="R127" i="3" s="1"/>
  <c r="N127" i="3"/>
  <c r="R24" i="1"/>
  <c r="R24" i="3" s="1"/>
  <c r="N24" i="3"/>
  <c r="R56" i="1"/>
  <c r="R56" i="3" s="1"/>
  <c r="N56" i="3"/>
  <c r="R120" i="1"/>
  <c r="R120" i="3" s="1"/>
  <c r="N120" i="3"/>
  <c r="R49" i="1"/>
  <c r="R49" i="3" s="1"/>
  <c r="N49" i="3"/>
  <c r="R2" i="1"/>
  <c r="R2" i="3" s="1"/>
  <c r="N2" i="3"/>
  <c r="R34" i="1"/>
  <c r="R34" i="3" s="1"/>
  <c r="N34" i="3"/>
  <c r="R66" i="1"/>
  <c r="R66" i="3" s="1"/>
  <c r="N66" i="3"/>
  <c r="R98" i="1"/>
  <c r="R98" i="3" s="1"/>
  <c r="N98" i="3"/>
  <c r="R130" i="1"/>
  <c r="R130" i="3" s="1"/>
  <c r="N130" i="3"/>
  <c r="R27" i="1"/>
  <c r="R27" i="3" s="1"/>
  <c r="N27" i="3"/>
  <c r="R59" i="1"/>
  <c r="R59" i="3" s="1"/>
  <c r="N59" i="3"/>
  <c r="R91" i="1"/>
  <c r="R91" i="3" s="1"/>
  <c r="N91" i="3"/>
  <c r="R123" i="1"/>
  <c r="R123" i="3" s="1"/>
  <c r="N123" i="3"/>
  <c r="R20" i="1"/>
  <c r="R20" i="3" s="1"/>
  <c r="N20" i="3"/>
  <c r="R52" i="1"/>
  <c r="R52" i="3" s="1"/>
  <c r="N52" i="3"/>
  <c r="R84" i="1"/>
  <c r="R84" i="3" s="1"/>
  <c r="N84" i="3"/>
  <c r="R116" i="1"/>
  <c r="R116" i="3" s="1"/>
  <c r="N116" i="3"/>
  <c r="R5" i="1"/>
  <c r="R5" i="3" s="1"/>
  <c r="N5" i="3"/>
  <c r="R37" i="1"/>
  <c r="R37" i="3" s="1"/>
  <c r="N37" i="3"/>
  <c r="R101" i="1"/>
  <c r="R101" i="3" s="1"/>
  <c r="N101" i="3"/>
  <c r="R133" i="1"/>
  <c r="R133" i="3" s="1"/>
  <c r="N133" i="3"/>
  <c r="R38" i="1"/>
  <c r="R38" i="3" s="1"/>
  <c r="N38" i="3"/>
  <c r="R9" i="1"/>
  <c r="R9" i="3" s="1"/>
  <c r="N9" i="3"/>
  <c r="R22" i="1"/>
  <c r="R22" i="3" s="1"/>
  <c r="N22" i="3"/>
  <c r="R118" i="1"/>
  <c r="R118" i="3" s="1"/>
  <c r="N118" i="3"/>
  <c r="R57" i="1"/>
  <c r="R57" i="3" s="1"/>
  <c r="N57" i="3"/>
  <c r="R90" i="1"/>
  <c r="R90" i="3" s="1"/>
  <c r="N90" i="3"/>
  <c r="R115" i="1"/>
  <c r="R115" i="3" s="1"/>
  <c r="N115" i="3"/>
  <c r="R113" i="1"/>
  <c r="R113" i="3" s="1"/>
  <c r="N113" i="3"/>
  <c r="R55" i="1"/>
  <c r="R55" i="3" s="1"/>
  <c r="N55" i="3"/>
  <c r="R119" i="1"/>
  <c r="R119" i="3" s="1"/>
  <c r="N119" i="3"/>
  <c r="R58" i="1"/>
  <c r="R58" i="3" s="1"/>
  <c r="N58" i="3"/>
  <c r="R44" i="1"/>
  <c r="R44" i="3" s="1"/>
  <c r="N44" i="3"/>
  <c r="R62" i="1"/>
  <c r="R62" i="3" s="1"/>
  <c r="N62" i="3"/>
  <c r="R135" i="1"/>
  <c r="R135" i="3" s="1"/>
  <c r="N135" i="3"/>
  <c r="R96" i="1"/>
  <c r="R96" i="3" s="1"/>
  <c r="N96" i="3"/>
  <c r="R81" i="1"/>
  <c r="R81" i="3" s="1"/>
  <c r="N81" i="3"/>
  <c r="R10" i="1"/>
  <c r="R10" i="3" s="1"/>
  <c r="N10" i="3"/>
  <c r="R42" i="1"/>
  <c r="R42" i="3" s="1"/>
  <c r="N42" i="3"/>
  <c r="R106" i="1"/>
  <c r="R106" i="3" s="1"/>
  <c r="N106" i="3"/>
  <c r="R3" i="1"/>
  <c r="R3" i="3" s="1"/>
  <c r="N3" i="3"/>
  <c r="R35" i="1"/>
  <c r="R35" i="3" s="1"/>
  <c r="N35" i="3"/>
  <c r="R67" i="1"/>
  <c r="R67" i="3" s="1"/>
  <c r="N67" i="3"/>
  <c r="R99" i="1"/>
  <c r="R99" i="3" s="1"/>
  <c r="N99" i="3"/>
  <c r="R131" i="1"/>
  <c r="R131" i="3" s="1"/>
  <c r="N131" i="3"/>
  <c r="R60" i="1"/>
  <c r="R60" i="3" s="1"/>
  <c r="N60" i="3"/>
  <c r="R92" i="1"/>
  <c r="R92" i="3" s="1"/>
  <c r="N92" i="3"/>
  <c r="R124" i="1"/>
  <c r="R124" i="3" s="1"/>
  <c r="N124" i="3"/>
  <c r="R13" i="1"/>
  <c r="R13" i="3" s="1"/>
  <c r="N13" i="3"/>
  <c r="R45" i="1"/>
  <c r="R45" i="3" s="1"/>
  <c r="N45" i="3"/>
  <c r="R77" i="1"/>
  <c r="R77" i="3" s="1"/>
  <c r="N77" i="3"/>
  <c r="R109" i="1"/>
  <c r="R109" i="3" s="1"/>
  <c r="N109" i="3"/>
  <c r="R6" i="1"/>
  <c r="R6" i="3" s="1"/>
  <c r="N6" i="3"/>
  <c r="R46" i="1"/>
  <c r="R46" i="3" s="1"/>
  <c r="N46" i="3"/>
  <c r="R94" i="1"/>
  <c r="R94" i="3" s="1"/>
  <c r="N94" i="3"/>
  <c r="R65" i="1"/>
  <c r="R65" i="3" s="1"/>
  <c r="N65" i="3"/>
  <c r="R70" i="1"/>
  <c r="R70" i="3" s="1"/>
  <c r="N70" i="3"/>
  <c r="R134" i="1"/>
  <c r="R134" i="3" s="1"/>
  <c r="N134" i="3"/>
  <c r="R87" i="1"/>
  <c r="R87" i="3" s="1"/>
  <c r="N87" i="3"/>
  <c r="R129" i="1"/>
  <c r="R129" i="3" s="1"/>
  <c r="N129" i="3"/>
  <c r="R126" i="1"/>
  <c r="R126" i="3" s="1"/>
  <c r="N126" i="3"/>
  <c r="R7" i="1"/>
  <c r="R7" i="3" s="1"/>
  <c r="N7" i="3"/>
  <c r="R71" i="1"/>
  <c r="R71" i="3" s="1"/>
  <c r="N71" i="3"/>
  <c r="R12" i="1"/>
  <c r="R12" i="3" s="1"/>
  <c r="R33" i="1"/>
  <c r="R33" i="3" s="1"/>
  <c r="N33" i="3"/>
  <c r="R83" i="1"/>
  <c r="R83" i="3" s="1"/>
  <c r="N83" i="3"/>
  <c r="R108" i="1"/>
  <c r="R108" i="3" s="1"/>
  <c r="N108" i="3"/>
  <c r="R30" i="1"/>
  <c r="R30" i="3" s="1"/>
  <c r="N30" i="3"/>
  <c r="R122" i="1"/>
  <c r="R122" i="3" s="1"/>
  <c r="R39" i="1"/>
  <c r="R39" i="3" s="1"/>
  <c r="N39" i="3"/>
  <c r="R103" i="1"/>
  <c r="R103" i="3" s="1"/>
  <c r="N103" i="3"/>
  <c r="R32" i="1"/>
  <c r="R32" i="3" s="1"/>
  <c r="N32" i="3"/>
  <c r="R79" i="1"/>
  <c r="R79" i="3" s="1"/>
  <c r="N79" i="3"/>
  <c r="R8" i="1"/>
  <c r="R8" i="3" s="1"/>
  <c r="N8" i="3"/>
  <c r="R40" i="1"/>
  <c r="R40" i="3" s="1"/>
  <c r="N40" i="3"/>
  <c r="R72" i="1"/>
  <c r="R72" i="3" s="1"/>
  <c r="N72" i="3"/>
  <c r="R104" i="1"/>
  <c r="R104" i="3" s="1"/>
  <c r="N104" i="3"/>
  <c r="R25" i="1"/>
  <c r="R25" i="3" s="1"/>
  <c r="N25" i="3"/>
  <c r="R97" i="1"/>
  <c r="R97" i="3" s="1"/>
  <c r="N97" i="3"/>
  <c r="R18" i="1"/>
  <c r="R18" i="3" s="1"/>
  <c r="N18" i="3"/>
  <c r="R50" i="1"/>
  <c r="R50" i="3" s="1"/>
  <c r="N50" i="3"/>
  <c r="R82" i="1"/>
  <c r="R82" i="3" s="1"/>
  <c r="N82" i="3"/>
  <c r="R11" i="1"/>
  <c r="R11" i="3" s="1"/>
  <c r="N11" i="3"/>
  <c r="R43" i="1"/>
  <c r="R43" i="3" s="1"/>
  <c r="N43" i="3"/>
  <c r="R75" i="1"/>
  <c r="R75" i="3" s="1"/>
  <c r="N75" i="3"/>
  <c r="R107" i="1"/>
  <c r="R107" i="3" s="1"/>
  <c r="N107" i="3"/>
  <c r="R4" i="1"/>
  <c r="R4" i="3" s="1"/>
  <c r="N4" i="3"/>
  <c r="R36" i="1"/>
  <c r="R36" i="3" s="1"/>
  <c r="N36" i="3"/>
  <c r="R68" i="1"/>
  <c r="R68" i="3" s="1"/>
  <c r="N68" i="3"/>
  <c r="R100" i="1"/>
  <c r="R100" i="3" s="1"/>
  <c r="N100" i="3"/>
  <c r="R132" i="1"/>
  <c r="R132" i="3" s="1"/>
  <c r="N132" i="3"/>
  <c r="R21" i="1"/>
  <c r="R21" i="3" s="1"/>
  <c r="N21" i="3"/>
  <c r="R53" i="1"/>
  <c r="R53" i="3" s="1"/>
  <c r="N53" i="3"/>
  <c r="R85" i="1"/>
  <c r="R85" i="3" s="1"/>
  <c r="N85" i="3"/>
  <c r="R14" i="1"/>
  <c r="R14" i="3" s="1"/>
  <c r="N14" i="3"/>
  <c r="R54" i="1"/>
  <c r="R54" i="3" s="1"/>
  <c r="N54" i="3"/>
  <c r="R110" i="1"/>
  <c r="R110" i="3" s="1"/>
  <c r="N110" i="3"/>
  <c r="R86" i="1"/>
  <c r="R86" i="3" s="1"/>
  <c r="N86" i="3"/>
  <c r="R17" i="1"/>
  <c r="R17" i="3" s="1"/>
  <c r="N17" i="3"/>
  <c r="R105" i="1"/>
  <c r="R105" i="3" s="1"/>
  <c r="N105" i="3"/>
  <c r="R15" i="3"/>
  <c r="T6" i="1" l="1"/>
  <c r="T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tc={EECCCA89-45CA-4A1C-8FA0-254F587C8582}</author>
    <author>tc={4639D1D5-1BA3-4D47-AF24-6E6B7E0735B8}</author>
    <author>tc={EB4D36D3-DE7E-4D3F-9B6F-C300AC1C55A4}</author>
    <author>tc={5E4A4994-3840-4783-8A18-9DA9E92A9E28}</author>
  </authors>
  <commentList>
    <comment ref="K1" authorId="0" shapeId="0" xr:uid="{EECCCA89-45CA-4A1C-8FA0-254F587C858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Exceptional: A tree or group of trees that because of its unique historical, ecological, or aesthetic value constitutes an important community resource. An exceptional tree is a tree that is rare or exceptional by virtue of its size, species, condition, cultural/historic importance, age, and/or contribution as part of a tree grove. Trees with a diameter of more than 36 inches, or with a diameter that is equal to or greater than the diameter listed in the Exceptional Tree Table, are considered exceptional trees 
Grove: A group of eight or more trees each ten inches or more in diameter that form a continuous canopy. Trees that are part of a grove shall also be considered exceptional trees, unless they also meet the definition of a hazardous tree </t>
      </text>
    </comment>
    <comment ref="L1" authorId="1" shapeId="0" xr:uid="{4639D1D5-1BA3-4D47-AF24-6E6B7E0735B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Any tree with a diameter of ten inches or more, and any tree that meets the definition of an exceptional tree. </t>
      </text>
    </comment>
    <comment ref="M1" authorId="2" shapeId="0" xr:uid="{EB4D36D3-DE7E-4D3F-9B6F-C300AC1C55A4}">
      <text>
        <t>[Threaded comment]
Your version of Excel allows you to read this threaded comment; however, any edits to it will get removed if the file is opened in a newer version of Excel. Learn more: https://go.microsoft.com/fwlink/?linkid=870924
Comment:
    MICC 19.10.060(A)(3)(a)-(c)</t>
      </text>
    </comment>
    <comment ref="N1" authorId="3" shapeId="0" xr:uid="{5E4A4994-3840-4783-8A18-9DA9E92A9E28}">
      <text>
        <t>[Threaded comment]
Your version of Excel allows you to read this threaded comment; however, any edits to it will get removed if the file is opened in a newer version of Excel. Learn more: https://go.microsoft.com/fwlink/?linkid=870924
Comment:
    MICC 19.10.070(A)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tc={6ED2AE52-5894-496B-95A1-0A392CD6F4F8}</author>
    <author>tc={F28CDEEB-813B-404D-84DB-B82B03613952}</author>
    <author>tc={644F32BE-5BF6-4287-876F-97011E97CC84}</author>
    <author>tc={18F31675-07D2-4E07-B26C-9EC8C125A7D0}</author>
  </authors>
  <commentList>
    <comment ref="K1" authorId="0" shapeId="0" xr:uid="{6ED2AE52-5894-496B-95A1-0A392CD6F4F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Exceptional: A tree or group of trees that because of its unique historical, ecological, or aesthetic value constitutes an important community resource. An exceptional tree is a tree that is rare or exceptional by virtue of its size, species, condition, cultural/historic importance, age, and/or contribution as part of a tree grove. Trees with a diameter of more than 36 inches, or with a diameter that is equal to or greater than the diameter listed in the Exceptional Tree Table, are considered exceptional trees 
Grove: A group of eight or more trees each ten inches or more in diameter that form a continuous canopy. Trees that are part of a grove shall also be considered exceptional trees, unless they also meet the definition of a hazardous tree </t>
      </text>
    </comment>
    <comment ref="L1" authorId="1" shapeId="0" xr:uid="{F28CDEEB-813B-404D-84DB-B82B0361395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Any tree with a diameter of ten inches or more, and any tree that meets the definition of an exceptional tree. </t>
      </text>
    </comment>
    <comment ref="M1" authorId="2" shapeId="0" xr:uid="{644F32BE-5BF6-4287-876F-97011E97CC84}">
      <text>
        <t>[Threaded comment]
Your version of Excel allows you to read this threaded comment; however, any edits to it will get removed if the file is opened in a newer version of Excel. Learn more: https://go.microsoft.com/fwlink/?linkid=870924
Comment:
    MICC 19.10.060(A)(3)(a)-(c)</t>
      </text>
    </comment>
    <comment ref="N1" authorId="3" shapeId="0" xr:uid="{18F31675-07D2-4E07-B26C-9EC8C125A7D0}">
      <text>
        <t>[Threaded comment]
Your version of Excel allows you to read this threaded comment; however, any edits to it will get removed if the file is opened in a newer version of Excel. Learn more: https://go.microsoft.com/fwlink/?linkid=870924
Comment:
    MICC 19.10.070(A)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tc={2C8943AF-3E77-474B-8323-D262A1B949B7}</author>
    <author>tc={31E7CEBC-43AB-40E3-81DA-9F677059A4BC}</author>
    <author>tc={EF11F9BB-4578-4653-B54A-B80AC1449B72}</author>
    <author>tc={7311B24A-953F-41B2-8F0F-B57E3B714C2B}</author>
  </authors>
  <commentList>
    <comment ref="K1" authorId="0" shapeId="0" xr:uid="{2C8943AF-3E77-474B-8323-D262A1B949B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Exceptional: A tree or group of trees that because of its unique historical, ecological, or aesthetic value constitutes an important community resource. An exceptional tree is a tree that is rare or exceptional by virtue of its size, species, condition, cultural/historic importance, age, and/or contribution as part of a tree grove. Trees with a diameter of more than 36 inches, or with a diameter that is equal to or greater than the diameter listed in the Exceptional Tree Table, are considered exceptional trees 
Grove: A group of eight or more trees each ten inches or more in diameter that form a continuous canopy. Trees that are part of a grove shall also be considered exceptional trees, unless they also meet the definition of a hazardous tree </t>
      </text>
    </comment>
    <comment ref="L1" authorId="1" shapeId="0" xr:uid="{31E7CEBC-43AB-40E3-81DA-9F677059A4B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Any tree with a diameter of ten inches or more, and any tree that meets the definition of an exceptional tree. </t>
      </text>
    </comment>
    <comment ref="M1" authorId="2" shapeId="0" xr:uid="{EF11F9BB-4578-4653-B54A-B80AC1449B72}">
      <text>
        <t>[Threaded comment]
Your version of Excel allows you to read this threaded comment; however, any edits to it will get removed if the file is opened in a newer version of Excel. Learn more: https://go.microsoft.com/fwlink/?linkid=870924
Comment:
    MICC 19.10.060(A)(3)(a)-(c)</t>
      </text>
    </comment>
    <comment ref="N1" authorId="3" shapeId="0" xr:uid="{7311B24A-953F-41B2-8F0F-B57E3B714C2B}">
      <text>
        <t>[Threaded comment]
Your version of Excel allows you to read this threaded comment; however, any edits to it will get removed if the file is opened in a newer version of Excel. Learn more: https://go.microsoft.com/fwlink/?linkid=870924
Comment:
    MICC 19.10.070(A)</t>
      </text>
    </comment>
  </commentList>
</comments>
</file>

<file path=xl/sharedStrings.xml><?xml version="1.0" encoding="utf-8"?>
<sst xmlns="http://schemas.openxmlformats.org/spreadsheetml/2006/main" count="1962" uniqueCount="141">
  <si>
    <t>Exceptional Tree Removal Justified?</t>
  </si>
  <si>
    <t>Regulated?</t>
  </si>
  <si>
    <t>Number of Replacements Required by Code</t>
  </si>
  <si>
    <t>Number of Replacements Required if Reduced</t>
  </si>
  <si>
    <t>Exceptional</t>
  </si>
  <si>
    <t>Grove</t>
  </si>
  <si>
    <t>N/A</t>
  </si>
  <si>
    <t>Y</t>
  </si>
  <si>
    <t>N</t>
  </si>
  <si>
    <t>Diameter (inches)</t>
  </si>
  <si>
    <t>Total Replacement Trees Required per Tree</t>
  </si>
  <si>
    <t>Tree ID Number</t>
  </si>
  <si>
    <t>Replacement Reduction per MICC 19.10.070(B)(4)?</t>
  </si>
  <si>
    <t>8051 – RETAIN</t>
  </si>
  <si>
    <t>8052 – RETAIN</t>
  </si>
  <si>
    <t>8053 – RETAIN</t>
  </si>
  <si>
    <t>8054 – RETAIN</t>
  </si>
  <si>
    <t>8055 – RETAIN</t>
  </si>
  <si>
    <t>8056 – RETAIN</t>
  </si>
  <si>
    <t>8057 – RETAIN</t>
  </si>
  <si>
    <t>8058 – RETAIN</t>
  </si>
  <si>
    <t>8059 – RETAIN</t>
  </si>
  <si>
    <t>8060 – RETAIN</t>
  </si>
  <si>
    <t>8061 – RETAIN</t>
  </si>
  <si>
    <t>8062 – RETAIN</t>
  </si>
  <si>
    <t>Dead</t>
  </si>
  <si>
    <t>8078 – RETAIN</t>
  </si>
  <si>
    <t>8084 – RETAIN</t>
  </si>
  <si>
    <t>8083 – RETAIN</t>
  </si>
  <si>
    <t>8089 – RETAIN</t>
  </si>
  <si>
    <t>8090 – RETAIN</t>
  </si>
  <si>
    <t>8091 – RETAIN</t>
  </si>
  <si>
    <t>8095 – RETAIN</t>
  </si>
  <si>
    <t>8096 – RETAIN</t>
  </si>
  <si>
    <t>8097 – RETAIN</t>
  </si>
  <si>
    <t>8098 – RETAIN</t>
  </si>
  <si>
    <t>8100 – RETAIN</t>
  </si>
  <si>
    <t>Less than 10 inches, not considered a grove, and not from another permit</t>
  </si>
  <si>
    <t>8142 – RETAIN</t>
  </si>
  <si>
    <t>8143 – RETAIN</t>
  </si>
  <si>
    <t>8144 – RETAIN</t>
  </si>
  <si>
    <t>8145 – RETAIN</t>
  </si>
  <si>
    <t>8146 – RETAIN</t>
  </si>
  <si>
    <t>8147 – RETAIN</t>
  </si>
  <si>
    <t>8148 – RETAIN</t>
  </si>
  <si>
    <t>8149 – RETAIN</t>
  </si>
  <si>
    <t>8150 – RETAIN</t>
  </si>
  <si>
    <t>8151 – RETAIN</t>
  </si>
  <si>
    <t>8152 – RETAIN</t>
  </si>
  <si>
    <t>8153 – RETAIN</t>
  </si>
  <si>
    <t>8154 – RETAIN</t>
  </si>
  <si>
    <t>8155 – RETAIN</t>
  </si>
  <si>
    <t>8156 – RETAIN</t>
  </si>
  <si>
    <t>8157 – RETAIN</t>
  </si>
  <si>
    <t>8158 – RETAIN</t>
  </si>
  <si>
    <t>8159 – RETAIN</t>
  </si>
  <si>
    <t>8160 – RETAIN</t>
  </si>
  <si>
    <t>8162 – RETAIN</t>
  </si>
  <si>
    <t>8164 – RETAIN</t>
  </si>
  <si>
    <t>8165 – RETAIN</t>
  </si>
  <si>
    <t>8167 – RETAIN</t>
  </si>
  <si>
    <t>8168 – RETAIN</t>
  </si>
  <si>
    <t>8169 – RETAIN</t>
  </si>
  <si>
    <t>8170 – RETAIN</t>
  </si>
  <si>
    <t>8171 – RETAIN</t>
  </si>
  <si>
    <t>8172 – RETAIN</t>
  </si>
  <si>
    <t>8173 – RETAIN</t>
  </si>
  <si>
    <t>8174 – RETAIN</t>
  </si>
  <si>
    <t>8175 – RETAIN</t>
  </si>
  <si>
    <t>8176 – RETAIN</t>
  </si>
  <si>
    <t>8177 – RETAIN</t>
  </si>
  <si>
    <t>8178 – RETAIN</t>
  </si>
  <si>
    <t>8179 – RETAIN</t>
  </si>
  <si>
    <t>8180 – RETAIN</t>
  </si>
  <si>
    <t>8181 – RETAIN</t>
  </si>
  <si>
    <t>8182 – RETAIN</t>
  </si>
  <si>
    <t xml:space="preserve">Not Specific </t>
  </si>
  <si>
    <t>Fair</t>
  </si>
  <si>
    <t>Poor</t>
  </si>
  <si>
    <t>Good</t>
  </si>
  <si>
    <t>Very Poor</t>
  </si>
  <si>
    <t>Critical</t>
  </si>
  <si>
    <t>Critical Condition per Arborist Report</t>
  </si>
  <si>
    <t xml:space="preserve">Exceptional </t>
  </si>
  <si>
    <t>Not Specific</t>
  </si>
  <si>
    <t>Very Poor Condition per Arborist Report</t>
  </si>
  <si>
    <t>Fair Condition per Arborist Report</t>
  </si>
  <si>
    <t>Not exceptional per MICC definition of exceptional tree; 10-24"</t>
  </si>
  <si>
    <t>Not exceptional per MICC definition of exceptional tree; &gt;24" - 36"</t>
  </si>
  <si>
    <t>Exceptional (Grove)</t>
  </si>
  <si>
    <t>Poor Condition per Arborist Report</t>
  </si>
  <si>
    <t>Not exceptional per MICC definition of exceptional tree; less than 10"</t>
  </si>
  <si>
    <t>Preserve Priority</t>
  </si>
  <si>
    <t>Exceptional Tree Status</t>
  </si>
  <si>
    <t>Condition</t>
  </si>
  <si>
    <t>Species</t>
  </si>
  <si>
    <t>Avg. Dripline (ft)</t>
  </si>
  <si>
    <t>Tree ID</t>
  </si>
  <si>
    <t>Height</t>
  </si>
  <si>
    <t>Number</t>
  </si>
  <si>
    <t xml:space="preserve">Purple leaf plum </t>
  </si>
  <si>
    <t xml:space="preserve">Norway maple </t>
  </si>
  <si>
    <t xml:space="preserve">Ash spp </t>
  </si>
  <si>
    <t xml:space="preserve">Western red cedar </t>
  </si>
  <si>
    <t xml:space="preserve">Douglas fir </t>
  </si>
  <si>
    <t xml:space="preserve">Willow spp </t>
  </si>
  <si>
    <t xml:space="preserve">Black cottonwood </t>
  </si>
  <si>
    <t xml:space="preserve">Big leaf maple </t>
  </si>
  <si>
    <t xml:space="preserve">Black locust </t>
  </si>
  <si>
    <t xml:space="preserve">Red alder </t>
  </si>
  <si>
    <t xml:space="preserve">Yellow cedar </t>
  </si>
  <si>
    <t xml:space="preserve">Vine maple </t>
  </si>
  <si>
    <t xml:space="preserve">Lawsons cypress </t>
  </si>
  <si>
    <t xml:space="preserve">Deodar cedar </t>
  </si>
  <si>
    <t xml:space="preserve">Sugar maple </t>
  </si>
  <si>
    <t xml:space="preserve">Cherry </t>
  </si>
  <si>
    <t xml:space="preserve">English Hawthorn </t>
  </si>
  <si>
    <t>Prunus cerasifera</t>
  </si>
  <si>
    <t>Acer platanoides</t>
  </si>
  <si>
    <t>Fraxius spp</t>
  </si>
  <si>
    <t>Thuja pilcata</t>
  </si>
  <si>
    <t>Pseudotsuga menziesii</t>
  </si>
  <si>
    <t>Salix spp</t>
  </si>
  <si>
    <t>Populus trichocarpa</t>
  </si>
  <si>
    <t>Acer macrophyllum</t>
  </si>
  <si>
    <t>Robinia pseudoacacia</t>
  </si>
  <si>
    <t>Alnus rubra</t>
  </si>
  <si>
    <t>Callitropsis nootkatensis</t>
  </si>
  <si>
    <t>Acer circinatum</t>
  </si>
  <si>
    <t>Chamaecyparis lawsoniana</t>
  </si>
  <si>
    <t>Cedrus deodara</t>
  </si>
  <si>
    <t>Acer saccharum</t>
  </si>
  <si>
    <t>Prunus spp</t>
  </si>
  <si>
    <t>Crataegus monogyna</t>
  </si>
  <si>
    <t>Common Name</t>
  </si>
  <si>
    <t>Reason for Reduction (hazardous, poor health, dead, etc.)</t>
  </si>
  <si>
    <t>Exceptional/ Grove</t>
  </si>
  <si>
    <t>Total Replacement Trees Required for Project</t>
  </si>
  <si>
    <t>Total Trees On-Site</t>
  </si>
  <si>
    <t>Total Regulated Trees Removed</t>
  </si>
  <si>
    <t>Percentage Retained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</si>
</sst>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0" tint="-0.499984740745262"/>
      <name val="Arial Narrow"/>
      <family val="2"/>
    </font>
    <font>
      <b/>
      <sz val="11"/>
      <color theme="3"/>
      <name val="Arial Narrow"/>
      <family val="2"/>
    </font>
    <font>
      <b/>
      <i/>
      <sz val="11"/>
      <color theme="3"/>
      <name val="Arial Narrow"/>
      <family val="2"/>
    </font>
    <font>
      <i/>
      <sz val="11"/>
      <color theme="0" tint="-0.499984740745262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name val="Arial Narrow"/>
      <family val="2"/>
    </font>
    <font>
      <b/>
      <sz val="15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3">
    <xf numFmtId="0" fontId="0" fillId="0" borderId="0" xfId="0"/>
    <xf numFmtId="0" fontId="3" fillId="0" borderId="2" xfId="1" applyFont="1" applyFill="1" applyBorder="1" applyAlignment="1">
      <alignment horizontal="right" wrapText="1"/>
    </xf>
    <xf numFmtId="0" fontId="3" fillId="0" borderId="2" xfId="1" applyFont="1" applyFill="1" applyBorder="1" applyAlignment="1">
      <alignment horizontal="left" wrapText="1"/>
    </xf>
    <xf numFmtId="0" fontId="4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4" fillId="0" borderId="2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textRotation="90" wrapText="1"/>
    </xf>
    <xf numFmtId="0" fontId="5" fillId="0" borderId="2" xfId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textRotation="90" wrapText="1"/>
    </xf>
    <xf numFmtId="0" fontId="4" fillId="0" borderId="2" xfId="1" applyFont="1" applyBorder="1" applyAlignment="1" applyProtection="1">
      <alignment horizontal="center" textRotation="90" wrapText="1"/>
    </xf>
    <xf numFmtId="0" fontId="4" fillId="0" borderId="2" xfId="1" applyFont="1" applyFill="1" applyBorder="1" applyAlignment="1">
      <alignment horizontal="center" textRotation="90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2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8" xfId="1" applyFont="1" applyBorder="1" applyAlignment="1" applyProtection="1">
      <alignment horizontal="center" textRotation="90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textRotation="90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4" fillId="7" borderId="2" xfId="1" applyFont="1" applyFill="1" applyBorder="1" applyAlignment="1">
      <alignment horizontal="center" wrapText="1"/>
    </xf>
    <xf numFmtId="0" fontId="5" fillId="7" borderId="2" xfId="1" applyFont="1" applyFill="1" applyBorder="1" applyAlignment="1">
      <alignment horizontal="center"/>
    </xf>
    <xf numFmtId="0" fontId="5" fillId="7" borderId="2" xfId="1" applyFont="1" applyFill="1" applyBorder="1" applyAlignment="1">
      <alignment horizontal="center" textRotation="90" wrapText="1"/>
    </xf>
    <xf numFmtId="0" fontId="5" fillId="7" borderId="2" xfId="1" applyFont="1" applyFill="1" applyBorder="1" applyAlignment="1">
      <alignment horizontal="center" wrapText="1"/>
    </xf>
    <xf numFmtId="0" fontId="4" fillId="7" borderId="2" xfId="1" applyFont="1" applyFill="1" applyBorder="1" applyAlignment="1">
      <alignment horizontal="center" textRotation="90" wrapText="1"/>
    </xf>
    <xf numFmtId="0" fontId="4" fillId="7" borderId="2" xfId="1" applyFont="1" applyFill="1" applyBorder="1" applyAlignment="1" applyProtection="1">
      <alignment horizontal="center" textRotation="90" wrapText="1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top"/>
    </xf>
    <xf numFmtId="0" fontId="8" fillId="7" borderId="0" xfId="0" applyFont="1" applyFill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 wrapText="1"/>
    </xf>
    <xf numFmtId="0" fontId="3" fillId="7" borderId="2" xfId="1" applyFont="1" applyFill="1" applyBorder="1" applyAlignment="1">
      <alignment horizontal="right" wrapText="1"/>
    </xf>
    <xf numFmtId="0" fontId="3" fillId="7" borderId="2" xfId="1" applyFont="1" applyFill="1" applyBorder="1" applyAlignment="1">
      <alignment horizontal="left" wrapText="1"/>
    </xf>
    <xf numFmtId="0" fontId="6" fillId="7" borderId="0" xfId="0" applyFont="1" applyFill="1" applyAlignment="1">
      <alignment horizontal="right" vertical="center"/>
    </xf>
    <xf numFmtId="0" fontId="6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9" fillId="7" borderId="0" xfId="0" applyFont="1" applyFill="1" applyAlignment="1">
      <alignment horizontal="right" vertical="center"/>
    </xf>
    <xf numFmtId="0" fontId="4" fillId="7" borderId="8" xfId="1" applyFont="1" applyFill="1" applyBorder="1" applyAlignment="1">
      <alignment horizontal="center" textRotation="90" wrapText="1"/>
    </xf>
    <xf numFmtId="0" fontId="7" fillId="5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94">
    <dxf>
      <numFmt numFmtId="164" formatCode="0.00;[Red]0.00"/>
    </dxf>
    <dxf>
      <numFmt numFmtId="164" formatCode="0.00;[Red]0.00"/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numFmt numFmtId="164" formatCode="0.00;[Red]0.00"/>
    </dxf>
    <dxf>
      <numFmt numFmtId="164" formatCode="0.00;[Red]0.00"/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0" formatCode="General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theme="0" tint="-0.499984740745262"/>
        <name val="Arial Narrow"/>
        <family val="2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theme="0" tint="-0.499984740745262"/>
        <name val="Arial Narrow"/>
        <family val="2"/>
        <scheme val="none"/>
      </font>
      <numFmt numFmtId="2" formatCode="0.00"/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double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fill>
        <patternFill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top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theme="0" tint="-0.499984740745262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theme="0" tint="-0.499984740745262"/>
        <name val="Arial Narrow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top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theme="0" tint="-0.499984740745262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theme="0" tint="-0.499984740745262"/>
        <name val="Arial Narrow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double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alignment horizontal="center" vertical="bottom" textRotation="0" wrapText="1" indent="0" justifyLastLine="0" shrinkToFit="0" readingOrder="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1" defaultTableStyle="TableStyleMedium2" defaultPivotStyle="PivotStyleLight16">
    <tableStyle name="Table Style 1" pivot="0" count="4" xr9:uid="{4865F8CB-DE91-4D5D-B8F3-73903E20A92B}">
      <tableStyleElement type="firstRowStripe" dxfId="93"/>
      <tableStyleElement type="secondRowStripe" dxfId="92"/>
      <tableStyleElement type="firstColumnStripe" dxfId="91"/>
      <tableStyleElement type="secondColumnStripe" dxfId="9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lly McGuire" id="{3FAF8782-E971-4775-BEB8-7AF14FB56B13}" userId="S::molly.mcguire@mercerisland.gov::de48f202-c554-4d20-b509-a1290f484e3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A2F5B3-0169-4BE2-B8B6-BD5FFCF6AEF4}" name="Table14" displayName="Table14" ref="A1:S135" totalsRowShown="0" headerRowDxfId="89" dataDxfId="87" headerRowBorderDxfId="88" headerRowCellStyle="Heading 1">
  <autoFilter ref="A1:S135" xr:uid="{3BA4BE20-0330-46E7-8CC1-34EDBC4EC1CB}"/>
  <sortState xmlns:xlrd2="http://schemas.microsoft.com/office/spreadsheetml/2017/richdata2" ref="A2:R135">
    <sortCondition ref="A1:A135"/>
  </sortState>
  <tableColumns count="19">
    <tableColumn id="11" xr3:uid="{874CAD61-CBF7-4D5E-8BDD-6A700EB9E21C}" name="Tree ID" dataDxfId="86"/>
    <tableColumn id="12" xr3:uid="{46E00206-BD66-459E-9789-673D481D0CBE}" name="Number" dataDxfId="85">
      <calculatedColumnFormula>IF(Table14[[#This Row],[Tree ID]]=Table14[[#This Row],[Tree ID Number]],"","- RETAIN")</calculatedColumnFormula>
    </tableColumn>
    <tableColumn id="1" xr3:uid="{E7B19651-3F62-4388-8711-043D9D0C5697}" name="Tree ID Number" dataDxfId="84"/>
    <tableColumn id="27" xr3:uid="{0F4B796B-A819-45C6-B67A-31A667326B4A}" name="Species" dataDxfId="83"/>
    <tableColumn id="15" xr3:uid="{BCBC65C3-A67A-478F-9552-EC8465914F14}" name="Common Name" dataDxfId="82"/>
    <tableColumn id="2" xr3:uid="{0760DBF0-A047-45D0-829D-AF48E48B821A}" name="Diameter (inches)" dataDxfId="81"/>
    <tableColumn id="24" xr3:uid="{27E48C05-B4E6-4ECD-B47B-8C5801E1A8A0}" name="Avg. Dripline (ft)" dataDxfId="80"/>
    <tableColumn id="23" xr3:uid="{5AE96DBC-E5F8-4A4C-A21C-3F201B9F4BCB}" name="Height" dataDxfId="79"/>
    <tableColumn id="22" xr3:uid="{E59F1FB4-6F89-48E4-967F-62CECA3BAF58}" name="Condition" dataDxfId="78"/>
    <tableColumn id="25" xr3:uid="{52380762-814F-4CC3-8B6A-0F2FBC6C2B7C}" name="Exceptional Tree Status" dataDxfId="77"/>
    <tableColumn id="3" xr3:uid="{3553DB6C-4689-4777-B681-0820BC9D3DE5}" name="Grove" dataDxfId="76"/>
    <tableColumn id="4" xr3:uid="{53803574-D108-42C4-80FE-C49CAA4A7A1D}" name="Regulated?" dataDxfId="75"/>
    <tableColumn id="5" xr3:uid="{10F5E548-2A96-4AFF-9ED9-CF2F311F7FB8}" name="Exceptional Tree Removal Justified?" dataDxfId="74"/>
    <tableColumn id="6" xr3:uid="{E49CF982-C25E-44D5-A9E9-78B4D73124CE}" name="Number of Replacements Required by Code" dataDxfId="73">
      <calculatedColumnFormula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calculatedColumnFormula>
    </tableColumn>
    <tableColumn id="7" xr3:uid="{2F4CEDAA-264F-485E-ACFF-D9F5038EC1CB}" name="Replacement Reduction per MICC 19.10.070(B)(4)?" dataDxfId="72"/>
    <tableColumn id="8" xr3:uid="{3F472D4C-E04D-4213-A96F-A2E68AF0E607}" name="Number of Replacements Required if Reduced" dataDxfId="71"/>
    <tableColumn id="9" xr3:uid="{BCAA5E08-D3C8-40EB-BC60-40845A8AA768}" name="Reason for Reduction (hazardous, poor health, dead, etc.)" dataDxfId="70"/>
    <tableColumn id="10" xr3:uid="{6B8D1842-B1AD-4636-AAF6-6AECCA8DCC11}" name="Total Replacement Trees Required per Tree" dataDxfId="69">
      <calculatedColumnFormula>IF(O2="Y",P2,N2)</calculatedColumnFormula>
    </tableColumn>
    <tableColumn id="29" xr3:uid="{713AECD1-D6FD-460C-866D-257ED2998DEA}" name="Preserve Priority" dataDxfId="6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A4BE20-0330-46E7-8CC1-34EDBC4EC1CB}" name="Table1" displayName="Table1" ref="A1:S135" totalsRowShown="0" headerRowDxfId="67" dataDxfId="65" headerRowBorderDxfId="66" headerRowCellStyle="Heading 1">
  <autoFilter ref="A1:S135" xr:uid="{3BA4BE20-0330-46E7-8CC1-34EDBC4EC1CB}"/>
  <sortState xmlns:xlrd2="http://schemas.microsoft.com/office/spreadsheetml/2017/richdata2" ref="A2:R135">
    <sortCondition ref="A1:A135"/>
  </sortState>
  <tableColumns count="19">
    <tableColumn id="11" xr3:uid="{BEDC3BB4-8CED-452E-B806-452312946A3B}" name="Tree ID" dataDxfId="64"/>
    <tableColumn id="12" xr3:uid="{99FD6EC1-F5EF-4A5F-9AFA-88C7F4FC2E96}" name="Number" dataDxfId="63">
      <calculatedColumnFormula>IF(Table1[[#This Row],[Tree ID]]=Table1[[#This Row],[Tree ID Number]],"","- RETAIN")</calculatedColumnFormula>
    </tableColumn>
    <tableColumn id="1" xr3:uid="{3AB5EBDD-5C63-4491-BA46-9F7313CA2918}" name="Tree ID Number" dataDxfId="62"/>
    <tableColumn id="27" xr3:uid="{3809D161-747A-40D3-A312-6D6448738C1A}" name="Species" dataDxfId="61"/>
    <tableColumn id="15" xr3:uid="{754ACFB7-D411-46D4-96BE-3CFAD9EFD7FE}" name="Common Name" dataDxfId="60"/>
    <tableColumn id="2" xr3:uid="{E83C7044-79FA-4C11-8989-3F4CB7242414}" name="Diameter (inches)" dataDxfId="59"/>
    <tableColumn id="24" xr3:uid="{25E1C61D-5CDE-4E28-8C9B-8A6050D8F799}" name="Avg. Dripline (ft)" dataDxfId="58"/>
    <tableColumn id="23" xr3:uid="{88EF5A1C-E59C-4C90-A3BE-DACFBD67714B}" name="Height" dataDxfId="57"/>
    <tableColumn id="22" xr3:uid="{8D24F9D5-4D47-4555-8D09-B8385ADDBBD5}" name="Condition" dataDxfId="56"/>
    <tableColumn id="25" xr3:uid="{ED5D8BE0-3019-45F5-8C81-87630D49AB3D}" name="Exceptional Tree Status" dataDxfId="55"/>
    <tableColumn id="3" xr3:uid="{88188D30-B790-4F8D-8D7E-5722229F3F94}" name="Grove" dataDxfId="54"/>
    <tableColumn id="4" xr3:uid="{C9DFF4D0-F1CB-4DFC-B628-B811281AD67F}" name="Regulated?" dataDxfId="53"/>
    <tableColumn id="5" xr3:uid="{5ACACAD4-A20F-46D0-8A22-A33F56AA21ED}" name="Exceptional Tree Removal Justified?" dataDxfId="52"/>
    <tableColumn id="6" xr3:uid="{C4814D3F-AEE0-479F-93B5-993FF8F3354E}" name="Number of Replacements Required by Code" dataDxfId="51">
      <calculatedColumnFormula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calculatedColumnFormula>
    </tableColumn>
    <tableColumn id="7" xr3:uid="{443FAD6C-FC08-4A84-9A0A-E589400D40B0}" name="Replacement Reduction per MICC 19.10.070(B)(4)?" dataDxfId="50"/>
    <tableColumn id="8" xr3:uid="{CD01A4EC-1AC4-46D5-AC5A-E74DA5E41157}" name="Number of Replacements Required if Reduced" dataDxfId="49"/>
    <tableColumn id="9" xr3:uid="{D63DEBFE-2D15-442F-AD82-FEE6E9907870}" name="Reason for Reduction (hazardous, poor health, dead, etc.)" dataDxfId="48"/>
    <tableColumn id="10" xr3:uid="{9CA6A13F-F6E2-4EFC-B1CB-99D481128802}" name="Total Replacement Trees Required per Tree" dataDxfId="47">
      <calculatedColumnFormula>IF(O2="Y",P2,N2)</calculatedColumnFormula>
    </tableColumn>
    <tableColumn id="29" xr3:uid="{3A671204-0142-4E46-AA9E-567163BBD258}" name="Preserve Priority" dataDxfId="46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A7883C-31D8-4F63-A1F0-D8292DAC56F2}" name="Table13" displayName="Table13" ref="A1:S135" totalsRowShown="0" headerRowDxfId="45" dataDxfId="43" headerRowBorderDxfId="44" headerRowCellStyle="Heading 1">
  <autoFilter ref="A1:S135" xr:uid="{3BA4BE20-0330-46E7-8CC1-34EDBC4EC1CB}"/>
  <sortState xmlns:xlrd2="http://schemas.microsoft.com/office/spreadsheetml/2017/richdata2" ref="A2:R135">
    <sortCondition ref="A1:A135"/>
  </sortState>
  <tableColumns count="19">
    <tableColumn id="11" xr3:uid="{51FFDFA3-5796-4194-AE04-F8DBD946956E}" name="Tree ID" dataDxfId="42">
      <calculatedColumnFormula>Table1[[#This Row],[Tree ID]]</calculatedColumnFormula>
    </tableColumn>
    <tableColumn id="12" xr3:uid="{CE853E94-E2DE-4417-9E92-3083934B1321}" name="Number" dataDxfId="41">
      <calculatedColumnFormula>Table1[[#This Row],[Number]]</calculatedColumnFormula>
    </tableColumn>
    <tableColumn id="1" xr3:uid="{CA4CB5F4-FBD1-49B3-BF62-F8BE5FD61762}" name="Tree ID Number" dataDxfId="40">
      <calculatedColumnFormula>Table1[[#This Row],[Tree ID Number]]</calculatedColumnFormula>
    </tableColumn>
    <tableColumn id="27" xr3:uid="{F4C2E427-4C28-4160-B62A-2E27BC838D14}" name="Species" dataDxfId="39">
      <calculatedColumnFormula>Table1[[#This Row],[Species]]</calculatedColumnFormula>
    </tableColumn>
    <tableColumn id="15" xr3:uid="{56F69B00-9493-4E13-B471-641408BD6C6D}" name="Common Name" dataDxfId="38">
      <calculatedColumnFormula>Table1[[#This Row],[Common Name]]</calculatedColumnFormula>
    </tableColumn>
    <tableColumn id="2" xr3:uid="{876C5BE7-B3F4-43E1-B1B5-16B9BDE65CD3}" name="Diameter (inches)" dataDxfId="37">
      <calculatedColumnFormula>Table1[[#This Row],[Diameter (inches)]]</calculatedColumnFormula>
    </tableColumn>
    <tableColumn id="24" xr3:uid="{04D3D9FE-ECED-47C4-973A-B6F731AED82D}" name="Avg. Dripline (ft)" dataDxfId="36">
      <calculatedColumnFormula>Table1[[#This Row],[Avg. Dripline (ft)]]</calculatedColumnFormula>
    </tableColumn>
    <tableColumn id="23" xr3:uid="{2FE18108-C8D5-417C-BCE6-624B44A32D0D}" name="Height" dataDxfId="35">
      <calculatedColumnFormula>Table1[[#This Row],[Height]]</calculatedColumnFormula>
    </tableColumn>
    <tableColumn id="22" xr3:uid="{8699A930-AAD2-43EB-9A93-84C808829E0F}" name="Condition" dataDxfId="34">
      <calculatedColumnFormula>Table1[[#This Row],[Condition]]</calculatedColumnFormula>
    </tableColumn>
    <tableColumn id="25" xr3:uid="{E2CD3895-C282-44DB-9E52-85EF4A5C8F4D}" name="Exceptional Tree Status" dataDxfId="33">
      <calculatedColumnFormula>Table1[[#This Row],[Exceptional Tree Status]]</calculatedColumnFormula>
    </tableColumn>
    <tableColumn id="3" xr3:uid="{C1B8736C-70E7-4DEE-B59D-0E76409F158A}" name="Exceptional/ Grove" dataDxfId="32">
      <calculatedColumnFormula>IF(Table1[[#This Row],[Grove]]=0,"",Table1[[#This Row],[Grove]])</calculatedColumnFormula>
    </tableColumn>
    <tableColumn id="4" xr3:uid="{2512E295-2766-42D6-8561-2AA7A7196313}" name="Regulated?" dataDxfId="31">
      <calculatedColumnFormula>IF(Table1[[#This Row],[Regulated?]]=0,"",Table1[[#This Row],[Regulated?]])</calculatedColumnFormula>
    </tableColumn>
    <tableColumn id="5" xr3:uid="{29621F3D-C981-4F8B-B6B7-1DACE42AFD23}" name="Exceptional Tree Removal Justified?" dataDxfId="30">
      <calculatedColumnFormula>IF(Table1[[#This Row],[Exceptional Tree Removal Justified?]]=0,"",Table1[[#This Row],[Exceptional Tree Removal Justified?]])</calculatedColumnFormula>
    </tableColumn>
    <tableColumn id="6" xr3:uid="{B5C44DD8-6ADD-4884-B07D-BABA337F7A21}" name="Number of Replacements Required by Code" dataDxfId="29">
      <calculatedColumnFormula>Table1[[#This Row],[Number of Replacements Required by Code]]</calculatedColumnFormula>
    </tableColumn>
    <tableColumn id="7" xr3:uid="{F9294642-2779-406A-917E-C15D8DD2C59D}" name="Replacement Reduction per MICC 19.10.070(B)(4)?" dataDxfId="28">
      <calculatedColumnFormula>IF(Table1[[#This Row],[Replacement Reduction per MICC 19.10.070(B)(4)?]]=0,"",Table1[[#This Row],[Replacement Reduction per MICC 19.10.070(B)(4)?]])</calculatedColumnFormula>
    </tableColumn>
    <tableColumn id="8" xr3:uid="{9C239DD1-DF90-4484-832E-3A80EB1BA08F}" name="Number of Replacements Required if Reduced" dataDxfId="27">
      <calculatedColumnFormula>IF(Table1[[#This Row],[Number of Replacements Required if Reduced]]=0,"",Table1[[#This Row],[Number of Replacements Required if Reduced]])</calculatedColumnFormula>
    </tableColumn>
    <tableColumn id="9" xr3:uid="{511BF749-C9DE-4938-AEAB-3E5B1D532F2C}" name="Reason for Reduction (hazardous, poor health, dead, etc.)" dataDxfId="26">
      <calculatedColumnFormula>IF(Table1[[#This Row],[Reason for Reduction (hazardous, poor health, dead, etc.)]]=0,"",Table1[[#This Row],[Reason for Reduction (hazardous, poor health, dead, etc.)]])</calculatedColumnFormula>
    </tableColumn>
    <tableColumn id="10" xr3:uid="{F5C5328C-A3DC-4D56-BEB4-4FAC78737122}" name="Total Replacement Trees Required per Tree" dataDxfId="25">
      <calculatedColumnFormula>Table1[[#This Row],[Total Replacement Trees Required per Tree]]</calculatedColumnFormula>
    </tableColumn>
    <tableColumn id="29" xr3:uid="{02941EC0-1F47-4B13-9A9B-C8509ABDD54B}" name="Preserve Priority" dataDxfId="24">
      <calculatedColumnFormula>IF(Table1[[#This Row],[Preserve Priority]]=0,"",Table1[[#This Row],[Preserve Priority]])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" dT="2024-05-31T22:54:02.01" personId="{3FAF8782-E971-4775-BEB8-7AF14FB56B13}" id="{EECCCA89-45CA-4A1C-8FA0-254F587C8582}">
    <text xml:space="preserve">Exceptional: A tree or group of trees that because of its unique historical, ecological, or aesthetic value constitutes an important community resource. An exceptional tree is a tree that is rare or exceptional by virtue of its size, species, condition, cultural/historic importance, age, and/or contribution as part of a tree grove. Trees with a diameter of more than 36 inches, or with a diameter that is equal to or greater than the diameter listed in the Exceptional Tree Table, are considered exceptional trees 
Grove: A group of eight or more trees each ten inches or more in diameter that form a continuous canopy. Trees that are part of a grove shall also be considered exceptional trees, unless they also meet the definition of a hazardous tree </text>
  </threadedComment>
  <threadedComment ref="L1" dT="2024-05-31T22:52:50.11" personId="{3FAF8782-E971-4775-BEB8-7AF14FB56B13}" id="{4639D1D5-1BA3-4D47-AF24-6E6B7E0735B8}">
    <text xml:space="preserve">Any tree with a diameter of ten inches or more, and any tree that meets the definition of an exceptional tree. </text>
  </threadedComment>
  <threadedComment ref="M1" dT="2024-05-31T22:54:55.61" personId="{3FAF8782-E971-4775-BEB8-7AF14FB56B13}" id="{EB4D36D3-DE7E-4D3F-9B6F-C300AC1C55A4}">
    <text>MICC 19.10.060(A)(3)(a)-(c)</text>
  </threadedComment>
  <threadedComment ref="N1" dT="2024-05-31T22:55:17.89" personId="{3FAF8782-E971-4775-BEB8-7AF14FB56B13}" id="{5E4A4994-3840-4783-8A18-9DA9E92A9E28}">
    <text>MICC 19.10.070(A)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1" dT="2024-05-31T22:54:02.01" personId="{3FAF8782-E971-4775-BEB8-7AF14FB56B13}" id="{6ED2AE52-5894-496B-95A1-0A392CD6F4F8}">
    <text xml:space="preserve">Exceptional: A tree or group of trees that because of its unique historical, ecological, or aesthetic value constitutes an important community resource. An exceptional tree is a tree that is rare or exceptional by virtue of its size, species, condition, cultural/historic importance, age, and/or contribution as part of a tree grove. Trees with a diameter of more than 36 inches, or with a diameter that is equal to or greater than the diameter listed in the Exceptional Tree Table, are considered exceptional trees 
Grove: A group of eight or more trees each ten inches or more in diameter that form a continuous canopy. Trees that are part of a grove shall also be considered exceptional trees, unless they also meet the definition of a hazardous tree </text>
  </threadedComment>
  <threadedComment ref="L1" dT="2024-05-31T22:52:50.11" personId="{3FAF8782-E971-4775-BEB8-7AF14FB56B13}" id="{F28CDEEB-813B-404D-84DB-B82B03613952}">
    <text xml:space="preserve">Any tree with a diameter of ten inches or more, and any tree that meets the definition of an exceptional tree. </text>
  </threadedComment>
  <threadedComment ref="M1" dT="2024-05-31T22:54:55.61" personId="{3FAF8782-E971-4775-BEB8-7AF14FB56B13}" id="{644F32BE-5BF6-4287-876F-97011E97CC84}">
    <text>MICC 19.10.060(A)(3)(a)-(c)</text>
  </threadedComment>
  <threadedComment ref="N1" dT="2024-05-31T22:55:17.89" personId="{3FAF8782-E971-4775-BEB8-7AF14FB56B13}" id="{18F31675-07D2-4E07-B26C-9EC8C125A7D0}">
    <text>MICC 19.10.070(A)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1" dT="2024-05-31T22:54:02.01" personId="{3FAF8782-E971-4775-BEB8-7AF14FB56B13}" id="{2C8943AF-3E77-474B-8323-D262A1B949B7}">
    <text xml:space="preserve">Exceptional: A tree or group of trees that because of its unique historical, ecological, or aesthetic value constitutes an important community resource. An exceptional tree is a tree that is rare or exceptional by virtue of its size, species, condition, cultural/historic importance, age, and/or contribution as part of a tree grove. Trees with a diameter of more than 36 inches, or with a diameter that is equal to or greater than the diameter listed in the Exceptional Tree Table, are considered exceptional trees 
Grove: A group of eight or more trees each ten inches or more in diameter that form a continuous canopy. Trees that are part of a grove shall also be considered exceptional trees, unless they also meet the definition of a hazardous tree </text>
  </threadedComment>
  <threadedComment ref="L1" dT="2024-05-31T22:52:50.11" personId="{3FAF8782-E971-4775-BEB8-7AF14FB56B13}" id="{31E7CEBC-43AB-40E3-81DA-9F677059A4BC}">
    <text xml:space="preserve">Any tree with a diameter of ten inches or more, and any tree that meets the definition of an exceptional tree. </text>
  </threadedComment>
  <threadedComment ref="M1" dT="2024-05-31T22:54:55.61" personId="{3FAF8782-E971-4775-BEB8-7AF14FB56B13}" id="{EF11F9BB-4578-4653-B54A-B80AC1449B72}">
    <text>MICC 19.10.060(A)(3)(a)-(c)</text>
  </threadedComment>
  <threadedComment ref="N1" dT="2024-05-31T22:55:17.89" personId="{3FAF8782-E971-4775-BEB8-7AF14FB56B13}" id="{7311B24A-953F-41B2-8F0F-B57E3B714C2B}">
    <text>MICC 19.10.070(A)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41E4-05DA-4C23-BD0B-23F0152F57BC}">
  <sheetPr>
    <pageSetUpPr fitToPage="1"/>
  </sheetPr>
  <dimension ref="A1:T142"/>
  <sheetViews>
    <sheetView view="pageBreakPreview" topLeftCell="C1" zoomScaleNormal="100" zoomScaleSheetLayoutView="100" workbookViewId="0">
      <pane ySplit="1" topLeftCell="A104" activePane="bottomLeft" state="frozen"/>
      <selection pane="bottomLeft" activeCell="J10" sqref="J10"/>
    </sheetView>
  </sheetViews>
  <sheetFormatPr defaultColWidth="25.68359375" defaultRowHeight="14.1" x14ac:dyDescent="0.55000000000000004"/>
  <cols>
    <col min="1" max="1" width="10.62890625" style="11" hidden="1" customWidth="1"/>
    <col min="2" max="2" width="10.62890625" style="12" hidden="1" customWidth="1"/>
    <col min="3" max="3" width="14.62890625" style="13" bestFit="1" customWidth="1"/>
    <col min="4" max="4" width="21.83984375" style="15" bestFit="1" customWidth="1"/>
    <col min="5" max="5" width="18.15625" style="15" bestFit="1" customWidth="1"/>
    <col min="6" max="6" width="9.83984375" style="13" customWidth="1"/>
    <col min="7" max="8" width="8.5234375" style="15" bestFit="1" customWidth="1"/>
    <col min="9" max="9" width="10.83984375" style="15" bestFit="1" customWidth="1"/>
    <col min="10" max="10" width="17.3671875" style="15" customWidth="1"/>
    <col min="11" max="11" width="8.83984375" style="13" customWidth="1"/>
    <col min="12" max="12" width="10.68359375" style="13" customWidth="1"/>
    <col min="13" max="14" width="7" style="13" customWidth="1"/>
    <col min="15" max="15" width="7" style="16" customWidth="1"/>
    <col min="16" max="16" width="7" style="13" customWidth="1"/>
    <col min="17" max="17" width="47.47265625" style="30" customWidth="1"/>
    <col min="18" max="18" width="7" style="27" customWidth="1"/>
    <col min="19" max="19" width="7" style="13" customWidth="1"/>
    <col min="20" max="16384" width="25.68359375" style="13"/>
  </cols>
  <sheetData>
    <row r="1" spans="1:20" s="3" customFormat="1" ht="161.69999999999999" thickBot="1" x14ac:dyDescent="0.55000000000000004">
      <c r="A1" s="1" t="s">
        <v>97</v>
      </c>
      <c r="B1" s="2" t="s">
        <v>99</v>
      </c>
      <c r="C1" s="3" t="s">
        <v>11</v>
      </c>
      <c r="D1" s="4" t="s">
        <v>95</v>
      </c>
      <c r="E1" s="4" t="s">
        <v>134</v>
      </c>
      <c r="F1" s="5" t="s">
        <v>9</v>
      </c>
      <c r="G1" s="6" t="s">
        <v>96</v>
      </c>
      <c r="H1" s="6" t="s">
        <v>98</v>
      </c>
      <c r="I1" s="6" t="s">
        <v>94</v>
      </c>
      <c r="J1" s="7" t="s">
        <v>93</v>
      </c>
      <c r="K1" s="3" t="s">
        <v>5</v>
      </c>
      <c r="L1" s="3" t="s">
        <v>1</v>
      </c>
      <c r="M1" s="8" t="s">
        <v>0</v>
      </c>
      <c r="N1" s="9" t="s">
        <v>2</v>
      </c>
      <c r="O1" s="8" t="s">
        <v>12</v>
      </c>
      <c r="P1" s="8" t="s">
        <v>3</v>
      </c>
      <c r="Q1" s="28" t="s">
        <v>135</v>
      </c>
      <c r="R1" s="25" t="s">
        <v>10</v>
      </c>
      <c r="S1" s="10" t="s">
        <v>92</v>
      </c>
    </row>
    <row r="2" spans="1:20" ht="14.4" thickTop="1" x14ac:dyDescent="0.55000000000000004">
      <c r="A2" s="11">
        <v>8051</v>
      </c>
      <c r="B2" s="12" t="str">
        <f>IF(Table14[[#This Row],[Tree ID]]=Table14[[#This Row],[Tree ID Number]],"","- RETAIN")</f>
        <v>- RETAIN</v>
      </c>
      <c r="C2" s="13" t="s">
        <v>13</v>
      </c>
      <c r="D2" s="14" t="s">
        <v>117</v>
      </c>
      <c r="E2" s="14" t="s">
        <v>100</v>
      </c>
      <c r="F2" s="13">
        <v>14</v>
      </c>
      <c r="G2" s="15">
        <v>12</v>
      </c>
      <c r="H2" s="15">
        <v>27</v>
      </c>
      <c r="I2" s="15" t="s">
        <v>77</v>
      </c>
      <c r="K2" s="15" t="s">
        <v>5</v>
      </c>
      <c r="L2" s="13" t="s">
        <v>7</v>
      </c>
      <c r="N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2" s="13"/>
      <c r="Q2" s="29"/>
      <c r="R2" s="26">
        <f t="shared" ref="R2:R65" si="0">IF(O2="Y",P2,N2)</f>
        <v>0</v>
      </c>
      <c r="S2" s="17">
        <v>3</v>
      </c>
      <c r="T2" s="58" t="s">
        <v>137</v>
      </c>
    </row>
    <row r="3" spans="1:20" x14ac:dyDescent="0.55000000000000004">
      <c r="A3" s="11">
        <v>8052</v>
      </c>
      <c r="B3" s="12" t="str">
        <f>IF(Table14[[#This Row],[Tree ID]]=Table14[[#This Row],[Tree ID Number]],"","- RETAIN")</f>
        <v>- RETAIN</v>
      </c>
      <c r="C3" s="13" t="s">
        <v>14</v>
      </c>
      <c r="D3" s="14" t="s">
        <v>118</v>
      </c>
      <c r="E3" s="14" t="s">
        <v>101</v>
      </c>
      <c r="F3" s="13">
        <v>13</v>
      </c>
      <c r="G3" s="15">
        <v>18</v>
      </c>
      <c r="H3" s="15">
        <v>27</v>
      </c>
      <c r="I3" s="15" t="s">
        <v>79</v>
      </c>
      <c r="K3" s="15" t="s">
        <v>5</v>
      </c>
      <c r="L3" s="13" t="s">
        <v>7</v>
      </c>
      <c r="N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3" s="13"/>
      <c r="Q3" s="29"/>
      <c r="R3" s="27">
        <f t="shared" si="0"/>
        <v>0</v>
      </c>
      <c r="S3" s="17">
        <v>2</v>
      </c>
      <c r="T3" s="59"/>
    </row>
    <row r="4" spans="1:20" x14ac:dyDescent="0.55000000000000004">
      <c r="A4" s="11">
        <v>8053</v>
      </c>
      <c r="B4" s="12" t="str">
        <f>IF(Table14[[#This Row],[Tree ID]]=Table14[[#This Row],[Tree ID Number]],"","- RETAIN")</f>
        <v>- RETAIN</v>
      </c>
      <c r="C4" s="13" t="s">
        <v>15</v>
      </c>
      <c r="D4" s="14" t="s">
        <v>119</v>
      </c>
      <c r="E4" s="14" t="s">
        <v>102</v>
      </c>
      <c r="F4" s="13">
        <v>12.2</v>
      </c>
      <c r="G4" s="15">
        <v>10</v>
      </c>
      <c r="H4" s="15">
        <v>33</v>
      </c>
      <c r="I4" s="15" t="s">
        <v>77</v>
      </c>
      <c r="K4" s="15" t="s">
        <v>5</v>
      </c>
      <c r="L4" s="13" t="s">
        <v>7</v>
      </c>
      <c r="N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4" s="13"/>
      <c r="Q4" s="29"/>
      <c r="R4" s="27">
        <f t="shared" si="0"/>
        <v>0</v>
      </c>
      <c r="S4" s="17">
        <v>3</v>
      </c>
      <c r="T4" s="59"/>
    </row>
    <row r="5" spans="1:20" ht="14.4" thickBot="1" x14ac:dyDescent="0.6">
      <c r="A5" s="11">
        <v>8054</v>
      </c>
      <c r="B5" s="12" t="str">
        <f>IF(Table14[[#This Row],[Tree ID]]=Table14[[#This Row],[Tree ID Number]],"","- RETAIN")</f>
        <v>- RETAIN</v>
      </c>
      <c r="C5" s="13" t="s">
        <v>16</v>
      </c>
      <c r="D5" s="14" t="s">
        <v>120</v>
      </c>
      <c r="E5" s="14" t="s">
        <v>103</v>
      </c>
      <c r="F5" s="13">
        <v>14</v>
      </c>
      <c r="G5" s="15">
        <v>12</v>
      </c>
      <c r="H5" s="15">
        <v>30</v>
      </c>
      <c r="I5" s="15" t="s">
        <v>77</v>
      </c>
      <c r="K5" s="15" t="s">
        <v>5</v>
      </c>
      <c r="L5" s="13" t="s">
        <v>7</v>
      </c>
      <c r="N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5" s="13"/>
      <c r="Q5" s="29"/>
      <c r="R5" s="27">
        <f t="shared" si="0"/>
        <v>0</v>
      </c>
      <c r="S5" s="17">
        <v>2</v>
      </c>
      <c r="T5" s="59"/>
    </row>
    <row r="6" spans="1:20" x14ac:dyDescent="0.55000000000000004">
      <c r="A6" s="11">
        <v>8055</v>
      </c>
      <c r="B6" s="12" t="str">
        <f>IF(Table14[[#This Row],[Tree ID]]=Table14[[#This Row],[Tree ID Number]],"","- RETAIN")</f>
        <v>- RETAIN</v>
      </c>
      <c r="C6" s="13" t="s">
        <v>17</v>
      </c>
      <c r="D6" s="14" t="s">
        <v>118</v>
      </c>
      <c r="E6" s="14" t="s">
        <v>101</v>
      </c>
      <c r="F6" s="13">
        <v>12</v>
      </c>
      <c r="G6" s="15">
        <v>10</v>
      </c>
      <c r="H6" s="15">
        <v>27</v>
      </c>
      <c r="I6" s="15" t="s">
        <v>79</v>
      </c>
      <c r="K6" s="15" t="s">
        <v>5</v>
      </c>
      <c r="L6" s="13" t="s">
        <v>7</v>
      </c>
      <c r="N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6" s="13"/>
      <c r="Q6" s="29"/>
      <c r="R6" s="27">
        <f t="shared" si="0"/>
        <v>0</v>
      </c>
      <c r="S6" s="17">
        <v>2</v>
      </c>
      <c r="T6" s="60">
        <f>SUM(Table14[Total Replacement Trees Required per Tree])</f>
        <v>159</v>
      </c>
    </row>
    <row r="7" spans="1:20" x14ac:dyDescent="0.55000000000000004">
      <c r="A7" s="11">
        <v>8056</v>
      </c>
      <c r="B7" s="12" t="str">
        <f>IF(Table14[[#This Row],[Tree ID]]=Table14[[#This Row],[Tree ID Number]],"","- RETAIN")</f>
        <v>- RETAIN</v>
      </c>
      <c r="C7" s="13" t="s">
        <v>18</v>
      </c>
      <c r="D7" s="14" t="s">
        <v>118</v>
      </c>
      <c r="E7" s="14" t="s">
        <v>101</v>
      </c>
      <c r="F7" s="13">
        <v>17</v>
      </c>
      <c r="G7" s="15">
        <v>18</v>
      </c>
      <c r="H7" s="15">
        <v>24</v>
      </c>
      <c r="I7" s="15" t="s">
        <v>77</v>
      </c>
      <c r="K7" s="15" t="s">
        <v>5</v>
      </c>
      <c r="L7" s="13" t="s">
        <v>7</v>
      </c>
      <c r="N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7" s="13"/>
      <c r="Q7" s="29"/>
      <c r="R7" s="27">
        <f t="shared" si="0"/>
        <v>0</v>
      </c>
      <c r="S7" s="17">
        <v>2</v>
      </c>
      <c r="T7" s="56"/>
    </row>
    <row r="8" spans="1:20" ht="14.4" thickBot="1" x14ac:dyDescent="0.6">
      <c r="A8" s="11">
        <v>8057</v>
      </c>
      <c r="B8" s="12" t="str">
        <f>IF(Table14[[#This Row],[Tree ID]]=Table14[[#This Row],[Tree ID Number]],"","- RETAIN")</f>
        <v>- RETAIN</v>
      </c>
      <c r="C8" s="13" t="s">
        <v>19</v>
      </c>
      <c r="D8" s="14" t="s">
        <v>121</v>
      </c>
      <c r="E8" s="14" t="s">
        <v>104</v>
      </c>
      <c r="F8" s="13">
        <v>22</v>
      </c>
      <c r="G8" s="15">
        <v>15</v>
      </c>
      <c r="H8" s="15">
        <v>72</v>
      </c>
      <c r="I8" s="15" t="s">
        <v>77</v>
      </c>
      <c r="K8" s="15" t="s">
        <v>5</v>
      </c>
      <c r="L8" s="13" t="s">
        <v>7</v>
      </c>
      <c r="N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8" s="13"/>
      <c r="Q8" s="29"/>
      <c r="R8" s="27">
        <f t="shared" si="0"/>
        <v>0</v>
      </c>
      <c r="S8" s="17">
        <v>2</v>
      </c>
      <c r="T8" s="57"/>
    </row>
    <row r="9" spans="1:20" ht="14.4" x14ac:dyDescent="0.55000000000000004">
      <c r="A9" s="11">
        <v>8058</v>
      </c>
      <c r="B9" s="12" t="str">
        <f>IF(Table14[[#This Row],[Tree ID]]=Table14[[#This Row],[Tree ID Number]],"","- RETAIN")</f>
        <v>- RETAIN</v>
      </c>
      <c r="C9" s="13" t="s">
        <v>20</v>
      </c>
      <c r="D9" s="14" t="s">
        <v>121</v>
      </c>
      <c r="E9" s="14" t="s">
        <v>104</v>
      </c>
      <c r="F9" s="13">
        <v>16</v>
      </c>
      <c r="G9" s="15">
        <v>15</v>
      </c>
      <c r="H9" s="15">
        <v>66</v>
      </c>
      <c r="I9" s="15" t="s">
        <v>77</v>
      </c>
      <c r="K9" s="15" t="s">
        <v>5</v>
      </c>
      <c r="L9" s="13" t="s">
        <v>7</v>
      </c>
      <c r="N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9" s="13"/>
      <c r="Q9" s="29"/>
      <c r="R9" s="27">
        <f t="shared" si="0"/>
        <v>0</v>
      </c>
      <c r="S9" s="17">
        <v>2</v>
      </c>
      <c r="T9" s="24"/>
    </row>
    <row r="10" spans="1:20" ht="14.7" thickBot="1" x14ac:dyDescent="0.6">
      <c r="A10" s="11">
        <v>8059</v>
      </c>
      <c r="B10" s="12" t="str">
        <f>IF(Table14[[#This Row],[Tree ID]]=Table14[[#This Row],[Tree ID Number]],"","- RETAIN")</f>
        <v>- RETAIN</v>
      </c>
      <c r="C10" s="13" t="s">
        <v>21</v>
      </c>
      <c r="D10" s="14" t="s">
        <v>122</v>
      </c>
      <c r="E10" s="14" t="s">
        <v>105</v>
      </c>
      <c r="F10" s="13">
        <v>17</v>
      </c>
      <c r="G10" s="15">
        <v>8</v>
      </c>
      <c r="H10" s="15">
        <v>18</v>
      </c>
      <c r="I10" s="15" t="s">
        <v>80</v>
      </c>
      <c r="J10" s="15" t="s">
        <v>89</v>
      </c>
      <c r="K10" s="15"/>
      <c r="L10" s="13" t="s">
        <v>7</v>
      </c>
      <c r="N1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" s="13"/>
      <c r="Q10" s="29"/>
      <c r="R10" s="27">
        <f t="shared" si="0"/>
        <v>0</v>
      </c>
      <c r="S10" s="17">
        <v>3</v>
      </c>
      <c r="T10" s="24"/>
    </row>
    <row r="11" spans="1:20" x14ac:dyDescent="0.55000000000000004">
      <c r="A11" s="11">
        <v>8060</v>
      </c>
      <c r="B11" s="12" t="str">
        <f>IF(Table14[[#This Row],[Tree ID]]=Table14[[#This Row],[Tree ID Number]],"","- RETAIN")</f>
        <v>- RETAIN</v>
      </c>
      <c r="C11" s="13" t="s">
        <v>22</v>
      </c>
      <c r="D11" s="14" t="s">
        <v>123</v>
      </c>
      <c r="E11" s="14" t="s">
        <v>106</v>
      </c>
      <c r="F11" s="13">
        <v>15</v>
      </c>
      <c r="G11" s="15">
        <v>8</v>
      </c>
      <c r="H11" s="15">
        <v>51</v>
      </c>
      <c r="I11" s="15" t="s">
        <v>79</v>
      </c>
      <c r="K11" s="15" t="s">
        <v>5</v>
      </c>
      <c r="L11" s="13" t="s">
        <v>7</v>
      </c>
      <c r="N1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1" s="13"/>
      <c r="Q11" s="29"/>
      <c r="R11" s="27">
        <f t="shared" si="0"/>
        <v>0</v>
      </c>
      <c r="S11" s="17">
        <v>3</v>
      </c>
      <c r="T11" s="53" t="s">
        <v>138</v>
      </c>
    </row>
    <row r="12" spans="1:20" x14ac:dyDescent="0.55000000000000004">
      <c r="A12" s="11">
        <v>8061</v>
      </c>
      <c r="B12" s="12" t="str">
        <f>IF(Table14[[#This Row],[Tree ID]]=Table14[[#This Row],[Tree ID Number]],"","- RETAIN")</f>
        <v>- RETAIN</v>
      </c>
      <c r="C12" s="13" t="s">
        <v>23</v>
      </c>
      <c r="D12" s="14" t="s">
        <v>118</v>
      </c>
      <c r="E12" s="14" t="s">
        <v>101</v>
      </c>
      <c r="F12" s="13">
        <v>15</v>
      </c>
      <c r="G12" s="15">
        <v>12</v>
      </c>
      <c r="H12" s="15">
        <v>27</v>
      </c>
      <c r="I12" s="15" t="s">
        <v>79</v>
      </c>
      <c r="K12" s="15" t="s">
        <v>5</v>
      </c>
      <c r="L12" s="13" t="s">
        <v>7</v>
      </c>
      <c r="N1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" s="13"/>
      <c r="Q12" s="29"/>
      <c r="R12" s="27">
        <f t="shared" si="0"/>
        <v>0</v>
      </c>
      <c r="S12" s="17">
        <v>2</v>
      </c>
      <c r="T12" s="54"/>
    </row>
    <row r="13" spans="1:20" x14ac:dyDescent="0.55000000000000004">
      <c r="A13" s="11">
        <v>8062</v>
      </c>
      <c r="B13" s="12" t="str">
        <f>IF(Table14[[#This Row],[Tree ID]]=Table14[[#This Row],[Tree ID Number]],"","- RETAIN")</f>
        <v>- RETAIN</v>
      </c>
      <c r="C13" s="13" t="s">
        <v>24</v>
      </c>
      <c r="D13" s="14" t="s">
        <v>118</v>
      </c>
      <c r="E13" s="14" t="s">
        <v>101</v>
      </c>
      <c r="F13" s="13">
        <v>17</v>
      </c>
      <c r="G13" s="15">
        <v>12</v>
      </c>
      <c r="H13" s="15">
        <v>20</v>
      </c>
      <c r="I13" s="15" t="s">
        <v>77</v>
      </c>
      <c r="K13" s="15" t="s">
        <v>5</v>
      </c>
      <c r="L13" s="13" t="s">
        <v>7</v>
      </c>
      <c r="N1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3" s="13"/>
      <c r="Q13" s="29"/>
      <c r="R13" s="27">
        <f t="shared" si="0"/>
        <v>0</v>
      </c>
      <c r="S13" s="17">
        <v>2</v>
      </c>
      <c r="T13" s="54"/>
    </row>
    <row r="14" spans="1:20" ht="14.4" thickBot="1" x14ac:dyDescent="0.6">
      <c r="A14" s="11">
        <v>8063</v>
      </c>
      <c r="B14" s="12" t="str">
        <f>IF(Table14[[#This Row],[Tree ID]]=Table14[[#This Row],[Tree ID Number]],"","- RETAIN")</f>
        <v/>
      </c>
      <c r="C14" s="13">
        <v>8063</v>
      </c>
      <c r="D14" s="14" t="s">
        <v>122</v>
      </c>
      <c r="E14" s="14" t="s">
        <v>105</v>
      </c>
      <c r="F14" s="13">
        <v>32</v>
      </c>
      <c r="G14" s="15">
        <v>20</v>
      </c>
      <c r="H14" s="15">
        <v>70</v>
      </c>
      <c r="I14" s="15" t="s">
        <v>77</v>
      </c>
      <c r="J14" s="15" t="s">
        <v>89</v>
      </c>
      <c r="K14" s="13" t="s">
        <v>5</v>
      </c>
      <c r="L14" s="13" t="s">
        <v>7</v>
      </c>
      <c r="M14" s="13" t="s">
        <v>6</v>
      </c>
      <c r="N1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14" s="13"/>
      <c r="Q14" s="29"/>
      <c r="R14" s="27">
        <f t="shared" si="0"/>
        <v>6</v>
      </c>
      <c r="S14" s="17">
        <v>2</v>
      </c>
      <c r="T14" s="55"/>
    </row>
    <row r="15" spans="1:20" x14ac:dyDescent="0.55000000000000004">
      <c r="A15" s="11">
        <v>8064</v>
      </c>
      <c r="B15" s="12" t="str">
        <f>IF(Table14[[#This Row],[Tree ID]]=Table14[[#This Row],[Tree ID Number]],"","- RETAIN")</f>
        <v/>
      </c>
      <c r="C15" s="13">
        <v>8064</v>
      </c>
      <c r="D15" s="14" t="s">
        <v>120</v>
      </c>
      <c r="E15" s="14" t="s">
        <v>103</v>
      </c>
      <c r="F15" s="13">
        <v>36</v>
      </c>
      <c r="G15" s="15">
        <v>20</v>
      </c>
      <c r="H15" s="15">
        <v>77</v>
      </c>
      <c r="I15" s="15" t="s">
        <v>78</v>
      </c>
      <c r="J15" s="15" t="s">
        <v>89</v>
      </c>
      <c r="K15" s="13" t="s">
        <v>5</v>
      </c>
      <c r="L15" s="13" t="s">
        <v>7</v>
      </c>
      <c r="M15" s="13" t="s">
        <v>6</v>
      </c>
      <c r="N1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15" s="13" t="s">
        <v>7</v>
      </c>
      <c r="P15" s="13">
        <v>1</v>
      </c>
      <c r="Q15" s="18" t="s">
        <v>90</v>
      </c>
      <c r="R15" s="27">
        <f t="shared" si="0"/>
        <v>1</v>
      </c>
      <c r="S15" s="17">
        <v>2</v>
      </c>
      <c r="T15" s="56">
        <v>127</v>
      </c>
    </row>
    <row r="16" spans="1:20" x14ac:dyDescent="0.55000000000000004">
      <c r="A16" s="11">
        <v>8065</v>
      </c>
      <c r="B16" s="12" t="str">
        <f>IF(Table14[[#This Row],[Tree ID]]=Table14[[#This Row],[Tree ID Number]],"","- RETAIN")</f>
        <v/>
      </c>
      <c r="C16" s="13">
        <v>8065</v>
      </c>
      <c r="D16" s="14" t="s">
        <v>120</v>
      </c>
      <c r="E16" s="14" t="s">
        <v>103</v>
      </c>
      <c r="F16" s="13">
        <v>38</v>
      </c>
      <c r="G16" s="15">
        <v>20</v>
      </c>
      <c r="H16" s="15">
        <v>77</v>
      </c>
      <c r="I16" s="15" t="s">
        <v>81</v>
      </c>
      <c r="J16" s="15" t="s">
        <v>89</v>
      </c>
      <c r="K16" s="13" t="s">
        <v>5</v>
      </c>
      <c r="L16" s="13" t="s">
        <v>7</v>
      </c>
      <c r="M16" s="13" t="s">
        <v>6</v>
      </c>
      <c r="N1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16" s="13" t="s">
        <v>7</v>
      </c>
      <c r="P16" s="19">
        <v>1</v>
      </c>
      <c r="Q16" s="13" t="s">
        <v>82</v>
      </c>
      <c r="R16" s="27">
        <f t="shared" si="0"/>
        <v>1</v>
      </c>
      <c r="S16" s="17">
        <v>3</v>
      </c>
      <c r="T16" s="56"/>
    </row>
    <row r="17" spans="1:20" ht="14.4" thickBot="1" x14ac:dyDescent="0.6">
      <c r="A17" s="11">
        <v>8066</v>
      </c>
      <c r="B17" s="12" t="str">
        <f>IF(Table14[[#This Row],[Tree ID]]=Table14[[#This Row],[Tree ID Number]],"","- RETAIN")</f>
        <v/>
      </c>
      <c r="C17" s="13">
        <v>8066</v>
      </c>
      <c r="D17" s="14" t="s">
        <v>120</v>
      </c>
      <c r="E17" s="14" t="s">
        <v>103</v>
      </c>
      <c r="F17" s="13">
        <v>32</v>
      </c>
      <c r="G17" s="15">
        <v>20</v>
      </c>
      <c r="H17" s="15">
        <v>70</v>
      </c>
      <c r="I17" s="15" t="s">
        <v>80</v>
      </c>
      <c r="J17" s="15" t="s">
        <v>89</v>
      </c>
      <c r="K17" s="13" t="s">
        <v>5</v>
      </c>
      <c r="L17" s="13" t="s">
        <v>7</v>
      </c>
      <c r="M17" s="13" t="s">
        <v>6</v>
      </c>
      <c r="N1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17" s="13" t="s">
        <v>7</v>
      </c>
      <c r="P17" s="13">
        <v>1</v>
      </c>
      <c r="Q17" s="18" t="s">
        <v>85</v>
      </c>
      <c r="R17" s="27">
        <f t="shared" si="0"/>
        <v>1</v>
      </c>
      <c r="S17" s="17">
        <v>3</v>
      </c>
      <c r="T17" s="57"/>
    </row>
    <row r="18" spans="1:20" ht="14.4" x14ac:dyDescent="0.55000000000000004">
      <c r="A18" s="11">
        <v>8067</v>
      </c>
      <c r="B18" s="12" t="str">
        <f>IF(Table14[[#This Row],[Tree ID]]=Table14[[#This Row],[Tree ID Number]],"","- RETAIN")</f>
        <v/>
      </c>
      <c r="C18" s="13">
        <v>8067</v>
      </c>
      <c r="D18" s="14" t="s">
        <v>124</v>
      </c>
      <c r="E18" s="14" t="s">
        <v>107</v>
      </c>
      <c r="F18" s="13">
        <v>13</v>
      </c>
      <c r="G18" s="15">
        <v>5</v>
      </c>
      <c r="H18" s="15">
        <v>17</v>
      </c>
      <c r="I18" s="15" t="s">
        <v>81</v>
      </c>
      <c r="K18" s="13" t="s">
        <v>5</v>
      </c>
      <c r="L18" s="13" t="s">
        <v>7</v>
      </c>
      <c r="M18" s="13" t="s">
        <v>6</v>
      </c>
      <c r="N1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18" s="13" t="s">
        <v>7</v>
      </c>
      <c r="P18" s="13">
        <v>1</v>
      </c>
      <c r="Q18" s="18" t="s">
        <v>82</v>
      </c>
      <c r="R18" s="27">
        <f t="shared" si="0"/>
        <v>1</v>
      </c>
      <c r="S18" s="17">
        <v>3</v>
      </c>
      <c r="T18" s="24"/>
    </row>
    <row r="19" spans="1:20" ht="14.7" thickBot="1" x14ac:dyDescent="0.6">
      <c r="A19" s="11">
        <v>8068</v>
      </c>
      <c r="B19" s="12" t="str">
        <f>IF(Table14[[#This Row],[Tree ID]]=Table14[[#This Row],[Tree ID Number]],"","- RETAIN")</f>
        <v/>
      </c>
      <c r="C19" s="13">
        <v>8068</v>
      </c>
      <c r="D19" s="14" t="s">
        <v>124</v>
      </c>
      <c r="E19" s="14" t="s">
        <v>107</v>
      </c>
      <c r="F19" s="13">
        <v>25.8</v>
      </c>
      <c r="G19" s="15">
        <v>15</v>
      </c>
      <c r="H19" s="15">
        <v>55</v>
      </c>
      <c r="I19" s="15" t="s">
        <v>80</v>
      </c>
      <c r="K19" s="13" t="s">
        <v>5</v>
      </c>
      <c r="L19" s="13" t="s">
        <v>7</v>
      </c>
      <c r="M19" s="13" t="s">
        <v>6</v>
      </c>
      <c r="N1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19" s="13" t="s">
        <v>7</v>
      </c>
      <c r="P19" s="13">
        <v>1</v>
      </c>
      <c r="Q19" s="18" t="s">
        <v>85</v>
      </c>
      <c r="R19" s="27">
        <f t="shared" si="0"/>
        <v>1</v>
      </c>
      <c r="S19" s="17">
        <v>3</v>
      </c>
      <c r="T19" s="24"/>
    </row>
    <row r="20" spans="1:20" x14ac:dyDescent="0.55000000000000004">
      <c r="A20" s="11">
        <v>8069</v>
      </c>
      <c r="B20" s="12" t="str">
        <f>IF(Table14[[#This Row],[Tree ID]]=Table14[[#This Row],[Tree ID Number]],"","- RETAIN")</f>
        <v/>
      </c>
      <c r="C20" s="13">
        <v>8069</v>
      </c>
      <c r="D20" s="14" t="s">
        <v>124</v>
      </c>
      <c r="E20" s="14" t="s">
        <v>107</v>
      </c>
      <c r="F20" s="13">
        <v>28</v>
      </c>
      <c r="G20" s="15">
        <v>15</v>
      </c>
      <c r="H20" s="15">
        <v>60</v>
      </c>
      <c r="I20" s="15" t="s">
        <v>77</v>
      </c>
      <c r="K20" s="13" t="s">
        <v>5</v>
      </c>
      <c r="L20" s="13" t="s">
        <v>7</v>
      </c>
      <c r="M20" s="13" t="s">
        <v>6</v>
      </c>
      <c r="N2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20" s="13" t="s">
        <v>7</v>
      </c>
      <c r="P20" s="13">
        <v>2</v>
      </c>
      <c r="Q20" s="20" t="s">
        <v>86</v>
      </c>
      <c r="R20" s="27">
        <f>IF(O20="Y",P20,N20)</f>
        <v>2</v>
      </c>
      <c r="S20" s="17">
        <v>2</v>
      </c>
      <c r="T20" s="58" t="s">
        <v>139</v>
      </c>
    </row>
    <row r="21" spans="1:20" x14ac:dyDescent="0.55000000000000004">
      <c r="A21" s="11">
        <v>8070</v>
      </c>
      <c r="B21" s="12" t="str">
        <f>IF(Table14[[#This Row],[Tree ID]]=Table14[[#This Row],[Tree ID Number]],"","- RETAIN")</f>
        <v/>
      </c>
      <c r="C21" s="13">
        <v>8070</v>
      </c>
      <c r="D21" s="14" t="s">
        <v>120</v>
      </c>
      <c r="E21" s="14" t="s">
        <v>103</v>
      </c>
      <c r="F21" s="13">
        <v>22</v>
      </c>
      <c r="G21" s="15">
        <v>15</v>
      </c>
      <c r="H21" s="15">
        <v>60</v>
      </c>
      <c r="I21" s="15" t="s">
        <v>78</v>
      </c>
      <c r="K21" s="13" t="s">
        <v>5</v>
      </c>
      <c r="L21" s="13" t="s">
        <v>7</v>
      </c>
      <c r="M21" s="13" t="s">
        <v>6</v>
      </c>
      <c r="N2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21" s="13" t="s">
        <v>7</v>
      </c>
      <c r="P21" s="13">
        <v>3</v>
      </c>
      <c r="Q21" s="18" t="s">
        <v>90</v>
      </c>
      <c r="R21" s="27">
        <f t="shared" si="0"/>
        <v>3</v>
      </c>
      <c r="S21" s="17">
        <v>2</v>
      </c>
      <c r="T21" s="61"/>
    </row>
    <row r="22" spans="1:20" x14ac:dyDescent="0.55000000000000004">
      <c r="A22" s="11">
        <v>8071</v>
      </c>
      <c r="B22" s="12" t="str">
        <f>IF(Table14[[#This Row],[Tree ID]]=Table14[[#This Row],[Tree ID Number]],"","- RETAIN")</f>
        <v/>
      </c>
      <c r="C22" s="13">
        <v>8071</v>
      </c>
      <c r="D22" s="14" t="s">
        <v>120</v>
      </c>
      <c r="E22" s="14" t="s">
        <v>103</v>
      </c>
      <c r="F22" s="13">
        <v>24</v>
      </c>
      <c r="G22" s="15">
        <v>15</v>
      </c>
      <c r="H22" s="15">
        <v>50</v>
      </c>
      <c r="I22" s="15" t="s">
        <v>78</v>
      </c>
      <c r="K22" s="13" t="s">
        <v>5</v>
      </c>
      <c r="L22" s="13" t="s">
        <v>7</v>
      </c>
      <c r="M22" s="13" t="s">
        <v>6</v>
      </c>
      <c r="N2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22" s="13" t="s">
        <v>7</v>
      </c>
      <c r="P22" s="13">
        <v>1</v>
      </c>
      <c r="Q22" s="18" t="s">
        <v>90</v>
      </c>
      <c r="R22" s="27">
        <f t="shared" si="0"/>
        <v>1</v>
      </c>
      <c r="S22" s="17">
        <v>3</v>
      </c>
      <c r="T22" s="61"/>
    </row>
    <row r="23" spans="1:20" ht="14.4" thickBot="1" x14ac:dyDescent="0.6">
      <c r="A23" s="11">
        <v>8072</v>
      </c>
      <c r="B23" s="12" t="str">
        <f>IF(Table14[[#This Row],[Tree ID]]=Table14[[#This Row],[Tree ID Number]],"","- RETAIN")</f>
        <v/>
      </c>
      <c r="C23" s="13">
        <v>8072</v>
      </c>
      <c r="D23" s="14" t="s">
        <v>120</v>
      </c>
      <c r="E23" s="14" t="s">
        <v>103</v>
      </c>
      <c r="F23" s="13">
        <v>12</v>
      </c>
      <c r="G23" s="15">
        <v>12</v>
      </c>
      <c r="H23" s="15">
        <v>60</v>
      </c>
      <c r="I23" s="15" t="s">
        <v>78</v>
      </c>
      <c r="K23" s="13" t="s">
        <v>5</v>
      </c>
      <c r="L23" s="13" t="s">
        <v>7</v>
      </c>
      <c r="M23" s="13" t="s">
        <v>6</v>
      </c>
      <c r="N2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23" s="13" t="s">
        <v>7</v>
      </c>
      <c r="P23" s="13">
        <v>1</v>
      </c>
      <c r="Q23" s="18" t="s">
        <v>90</v>
      </c>
      <c r="R23" s="27">
        <f t="shared" si="0"/>
        <v>1</v>
      </c>
      <c r="S23" s="17">
        <v>3</v>
      </c>
      <c r="T23" s="62"/>
    </row>
    <row r="24" spans="1:20" x14ac:dyDescent="0.55000000000000004">
      <c r="A24" s="11">
        <v>8073</v>
      </c>
      <c r="B24" s="12" t="str">
        <f>IF(Table14[[#This Row],[Tree ID]]=Table14[[#This Row],[Tree ID Number]],"","- RETAIN")</f>
        <v/>
      </c>
      <c r="C24" s="13">
        <v>8073</v>
      </c>
      <c r="D24" s="14" t="s">
        <v>124</v>
      </c>
      <c r="E24" s="14" t="s">
        <v>107</v>
      </c>
      <c r="F24" s="13">
        <v>10</v>
      </c>
      <c r="G24" s="15">
        <v>12</v>
      </c>
      <c r="H24" s="15">
        <v>55</v>
      </c>
      <c r="I24" s="15" t="s">
        <v>77</v>
      </c>
      <c r="K24" s="13" t="s">
        <v>5</v>
      </c>
      <c r="L24" s="13" t="s">
        <v>7</v>
      </c>
      <c r="M24" s="13" t="s">
        <v>6</v>
      </c>
      <c r="N2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24" s="13" t="s">
        <v>7</v>
      </c>
      <c r="P24" s="13">
        <v>2</v>
      </c>
      <c r="Q24" s="20" t="s">
        <v>86</v>
      </c>
      <c r="R24" s="27">
        <f t="shared" si="0"/>
        <v>2</v>
      </c>
      <c r="S24" s="17">
        <v>2</v>
      </c>
      <c r="T24" s="56">
        <v>69</v>
      </c>
    </row>
    <row r="25" spans="1:20" x14ac:dyDescent="0.55000000000000004">
      <c r="A25" s="11">
        <v>8074</v>
      </c>
      <c r="B25" s="12" t="str">
        <f>IF(Table14[[#This Row],[Tree ID]]=Table14[[#This Row],[Tree ID Number]],"","- RETAIN")</f>
        <v/>
      </c>
      <c r="C25" s="13">
        <v>8074</v>
      </c>
      <c r="D25" s="14" t="s">
        <v>124</v>
      </c>
      <c r="E25" s="14" t="s">
        <v>107</v>
      </c>
      <c r="F25" s="13">
        <v>17</v>
      </c>
      <c r="G25" s="15">
        <v>25</v>
      </c>
      <c r="H25" s="15">
        <v>75</v>
      </c>
      <c r="I25" s="15" t="s">
        <v>77</v>
      </c>
      <c r="K25" s="13" t="s">
        <v>5</v>
      </c>
      <c r="L25" s="13" t="s">
        <v>7</v>
      </c>
      <c r="M25" s="13" t="s">
        <v>6</v>
      </c>
      <c r="N2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25" s="13" t="s">
        <v>7</v>
      </c>
      <c r="P25" s="13">
        <v>2</v>
      </c>
      <c r="Q25" s="20" t="s">
        <v>86</v>
      </c>
      <c r="R25" s="27">
        <f t="shared" si="0"/>
        <v>2</v>
      </c>
      <c r="S25" s="17">
        <v>2</v>
      </c>
      <c r="T25" s="56"/>
    </row>
    <row r="26" spans="1:20" ht="14.4" thickBot="1" x14ac:dyDescent="0.6">
      <c r="A26" s="11">
        <v>8075</v>
      </c>
      <c r="B26" s="12" t="str">
        <f>IF(Table14[[#This Row],[Tree ID]]=Table14[[#This Row],[Tree ID Number]],"","- RETAIN")</f>
        <v/>
      </c>
      <c r="C26" s="13">
        <v>8075</v>
      </c>
      <c r="D26" s="14" t="s">
        <v>124</v>
      </c>
      <c r="E26" s="14" t="s">
        <v>107</v>
      </c>
      <c r="F26" s="13">
        <v>11</v>
      </c>
      <c r="G26" s="15">
        <v>10</v>
      </c>
      <c r="H26" s="15">
        <v>60</v>
      </c>
      <c r="I26" s="15" t="s">
        <v>77</v>
      </c>
      <c r="K26" s="13" t="s">
        <v>5</v>
      </c>
      <c r="L26" s="13" t="s">
        <v>7</v>
      </c>
      <c r="M26" s="13" t="s">
        <v>6</v>
      </c>
      <c r="N2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26" s="13" t="s">
        <v>7</v>
      </c>
      <c r="P26" s="13">
        <v>2</v>
      </c>
      <c r="Q26" s="20" t="s">
        <v>86</v>
      </c>
      <c r="R26" s="27">
        <f t="shared" si="0"/>
        <v>2</v>
      </c>
      <c r="S26" s="17">
        <v>2</v>
      </c>
      <c r="T26" s="57"/>
    </row>
    <row r="27" spans="1:20" ht="14.4" x14ac:dyDescent="0.55000000000000004">
      <c r="A27" s="11">
        <v>8076</v>
      </c>
      <c r="B27" s="12" t="str">
        <f>IF(Table14[[#This Row],[Tree ID]]=Table14[[#This Row],[Tree ID Number]],"","- RETAIN")</f>
        <v/>
      </c>
      <c r="C27" s="13">
        <v>8076</v>
      </c>
      <c r="D27" s="14" t="s">
        <v>124</v>
      </c>
      <c r="E27" s="14" t="s">
        <v>107</v>
      </c>
      <c r="F27" s="13">
        <v>33.4</v>
      </c>
      <c r="G27" s="15">
        <v>25</v>
      </c>
      <c r="H27" s="15">
        <v>80</v>
      </c>
      <c r="I27" s="15" t="s">
        <v>77</v>
      </c>
      <c r="K27" s="13" t="s">
        <v>5</v>
      </c>
      <c r="L27" s="13" t="s">
        <v>7</v>
      </c>
      <c r="M27" s="13" t="s">
        <v>6</v>
      </c>
      <c r="N2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27" s="13" t="s">
        <v>7</v>
      </c>
      <c r="P27" s="13">
        <v>2</v>
      </c>
      <c r="Q27" s="20" t="s">
        <v>86</v>
      </c>
      <c r="R27" s="27">
        <f t="shared" si="0"/>
        <v>2</v>
      </c>
      <c r="S27" s="17">
        <v>2</v>
      </c>
      <c r="T27" s="24"/>
    </row>
    <row r="28" spans="1:20" ht="14.7" thickBot="1" x14ac:dyDescent="0.6">
      <c r="A28" s="11">
        <v>8077</v>
      </c>
      <c r="B28" s="12" t="str">
        <f>IF(Table14[[#This Row],[Tree ID]]=Table14[[#This Row],[Tree ID Number]],"","- RETAIN")</f>
        <v/>
      </c>
      <c r="C28" s="13">
        <v>8077</v>
      </c>
      <c r="D28" s="14" t="s">
        <v>120</v>
      </c>
      <c r="E28" s="14" t="s">
        <v>103</v>
      </c>
      <c r="F28" s="13">
        <v>16</v>
      </c>
      <c r="G28" s="15">
        <v>0</v>
      </c>
      <c r="H28" s="15">
        <v>65</v>
      </c>
      <c r="I28" s="15" t="s">
        <v>25</v>
      </c>
      <c r="K28" s="13" t="s">
        <v>5</v>
      </c>
      <c r="L28" s="13" t="s">
        <v>7</v>
      </c>
      <c r="M28" s="13" t="s">
        <v>6</v>
      </c>
      <c r="N2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28" s="13" t="s">
        <v>7</v>
      </c>
      <c r="P28" s="13">
        <v>3</v>
      </c>
      <c r="Q28" s="29" t="s">
        <v>25</v>
      </c>
      <c r="R28" s="27">
        <f t="shared" si="0"/>
        <v>3</v>
      </c>
      <c r="S28" s="17">
        <v>4</v>
      </c>
      <c r="T28" s="24"/>
    </row>
    <row r="29" spans="1:20" x14ac:dyDescent="0.55000000000000004">
      <c r="A29" s="11">
        <v>8078</v>
      </c>
      <c r="B29" s="12" t="str">
        <f>IF(Table14[[#This Row],[Tree ID]]=Table14[[#This Row],[Tree ID Number]],"","- RETAIN")</f>
        <v>- RETAIN</v>
      </c>
      <c r="C29" s="13" t="s">
        <v>26</v>
      </c>
      <c r="D29" s="14" t="s">
        <v>120</v>
      </c>
      <c r="E29" s="14" t="s">
        <v>103</v>
      </c>
      <c r="F29" s="13">
        <v>11</v>
      </c>
      <c r="G29" s="15">
        <v>8</v>
      </c>
      <c r="H29" s="15">
        <v>40</v>
      </c>
      <c r="I29" s="15" t="s">
        <v>77</v>
      </c>
      <c r="K29" s="15" t="s">
        <v>5</v>
      </c>
      <c r="L29" s="13" t="s">
        <v>7</v>
      </c>
      <c r="N2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29" s="13"/>
      <c r="Q29" s="29"/>
      <c r="R29" s="27">
        <f t="shared" si="0"/>
        <v>0</v>
      </c>
      <c r="S29" s="17">
        <v>2</v>
      </c>
      <c r="T29" s="53" t="s">
        <v>140</v>
      </c>
    </row>
    <row r="30" spans="1:20" x14ac:dyDescent="0.55000000000000004">
      <c r="A30" s="11">
        <v>8079</v>
      </c>
      <c r="B30" s="12" t="str">
        <f>IF(Table14[[#This Row],[Tree ID]]=Table14[[#This Row],[Tree ID Number]],"","- RETAIN")</f>
        <v/>
      </c>
      <c r="C30" s="13">
        <v>8079</v>
      </c>
      <c r="D30" s="14" t="s">
        <v>120</v>
      </c>
      <c r="E30" s="14" t="s">
        <v>103</v>
      </c>
      <c r="F30" s="13">
        <v>13</v>
      </c>
      <c r="G30" s="15">
        <v>10</v>
      </c>
      <c r="H30" s="15">
        <v>27</v>
      </c>
      <c r="I30" s="15" t="s">
        <v>78</v>
      </c>
      <c r="K30" s="13" t="s">
        <v>5</v>
      </c>
      <c r="L30" s="13" t="s">
        <v>7</v>
      </c>
      <c r="M30" s="13" t="s">
        <v>6</v>
      </c>
      <c r="N3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30" s="13" t="s">
        <v>7</v>
      </c>
      <c r="P30" s="13">
        <v>1</v>
      </c>
      <c r="Q30" s="18" t="s">
        <v>90</v>
      </c>
      <c r="R30" s="27">
        <f t="shared" si="0"/>
        <v>1</v>
      </c>
      <c r="S30" s="17">
        <v>3</v>
      </c>
      <c r="T30" s="54"/>
    </row>
    <row r="31" spans="1:20" x14ac:dyDescent="0.55000000000000004">
      <c r="A31" s="11">
        <v>8080</v>
      </c>
      <c r="B31" s="12" t="str">
        <f>IF(Table14[[#This Row],[Tree ID]]=Table14[[#This Row],[Tree ID Number]],"","- RETAIN")</f>
        <v/>
      </c>
      <c r="C31" s="13">
        <v>8080</v>
      </c>
      <c r="D31" s="14" t="s">
        <v>120</v>
      </c>
      <c r="E31" s="14" t="s">
        <v>103</v>
      </c>
      <c r="F31" s="13">
        <v>17</v>
      </c>
      <c r="G31" s="15">
        <v>10</v>
      </c>
      <c r="H31" s="15">
        <v>51</v>
      </c>
      <c r="I31" s="15" t="s">
        <v>77</v>
      </c>
      <c r="K31" s="13" t="s">
        <v>5</v>
      </c>
      <c r="L31" s="13" t="s">
        <v>7</v>
      </c>
      <c r="M31" s="13" t="s">
        <v>6</v>
      </c>
      <c r="N3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31" s="13" t="s">
        <v>7</v>
      </c>
      <c r="P31" s="13">
        <v>2</v>
      </c>
      <c r="Q31" s="20" t="s">
        <v>86</v>
      </c>
      <c r="R31" s="27">
        <f t="shared" si="0"/>
        <v>2</v>
      </c>
      <c r="S31" s="17">
        <v>2</v>
      </c>
      <c r="T31" s="54"/>
    </row>
    <row r="32" spans="1:20" ht="14.4" thickBot="1" x14ac:dyDescent="0.6">
      <c r="A32" s="11">
        <v>8081</v>
      </c>
      <c r="B32" s="12" t="str">
        <f>IF(Table14[[#This Row],[Tree ID]]=Table14[[#This Row],[Tree ID Number]],"","- RETAIN")</f>
        <v/>
      </c>
      <c r="C32" s="13">
        <v>8081</v>
      </c>
      <c r="D32" s="14" t="s">
        <v>124</v>
      </c>
      <c r="E32" s="14" t="s">
        <v>107</v>
      </c>
      <c r="F32" s="13">
        <v>32.299999999999997</v>
      </c>
      <c r="G32" s="15">
        <v>15</v>
      </c>
      <c r="H32" s="15">
        <v>69</v>
      </c>
      <c r="I32" s="15" t="s">
        <v>77</v>
      </c>
      <c r="K32" s="13" t="s">
        <v>5</v>
      </c>
      <c r="L32" s="13" t="s">
        <v>7</v>
      </c>
      <c r="M32" s="13" t="s">
        <v>6</v>
      </c>
      <c r="N3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32" s="13" t="s">
        <v>7</v>
      </c>
      <c r="P32" s="13">
        <v>2</v>
      </c>
      <c r="Q32" s="20" t="s">
        <v>86</v>
      </c>
      <c r="R32" s="27">
        <f t="shared" si="0"/>
        <v>2</v>
      </c>
      <c r="S32" s="17">
        <v>2</v>
      </c>
      <c r="T32" s="55"/>
    </row>
    <row r="33" spans="1:20" x14ac:dyDescent="0.55000000000000004">
      <c r="A33" s="11">
        <v>8082</v>
      </c>
      <c r="B33" s="12" t="str">
        <f>IF(Table14[[#This Row],[Tree ID]]=Table14[[#This Row],[Tree ID Number]],"","- RETAIN")</f>
        <v/>
      </c>
      <c r="C33" s="13">
        <v>8082</v>
      </c>
      <c r="D33" s="14" t="s">
        <v>124</v>
      </c>
      <c r="E33" s="14" t="s">
        <v>107</v>
      </c>
      <c r="F33" s="13">
        <v>11</v>
      </c>
      <c r="G33" s="15">
        <v>25</v>
      </c>
      <c r="H33" s="15">
        <v>50</v>
      </c>
      <c r="I33" s="15" t="s">
        <v>77</v>
      </c>
      <c r="K33" s="13" t="s">
        <v>5</v>
      </c>
      <c r="L33" s="13" t="s">
        <v>7</v>
      </c>
      <c r="M33" s="13" t="s">
        <v>6</v>
      </c>
      <c r="N3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33" s="13" t="s">
        <v>7</v>
      </c>
      <c r="P33" s="13">
        <v>2</v>
      </c>
      <c r="Q33" s="20" t="s">
        <v>86</v>
      </c>
      <c r="R33" s="27">
        <f t="shared" si="0"/>
        <v>2</v>
      </c>
      <c r="S33" s="17">
        <v>2</v>
      </c>
      <c r="T33" s="56">
        <f>((T15-T24)/T15)*100</f>
        <v>45.669291338582681</v>
      </c>
    </row>
    <row r="34" spans="1:20" x14ac:dyDescent="0.55000000000000004">
      <c r="A34" s="11">
        <v>8083</v>
      </c>
      <c r="B34" s="12" t="str">
        <f>IF(Table14[[#This Row],[Tree ID]]=Table14[[#This Row],[Tree ID Number]],"","- RETAIN")</f>
        <v>- RETAIN</v>
      </c>
      <c r="C34" s="13" t="s">
        <v>28</v>
      </c>
      <c r="D34" s="14" t="s">
        <v>121</v>
      </c>
      <c r="E34" s="14" t="s">
        <v>104</v>
      </c>
      <c r="F34" s="13">
        <v>24</v>
      </c>
      <c r="G34" s="15">
        <v>20</v>
      </c>
      <c r="H34" s="15">
        <v>60</v>
      </c>
      <c r="I34" s="15" t="s">
        <v>77</v>
      </c>
      <c r="K34" s="15" t="s">
        <v>5</v>
      </c>
      <c r="L34" s="13" t="s">
        <v>7</v>
      </c>
      <c r="N3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34" s="13"/>
      <c r="Q34" s="29"/>
      <c r="R34" s="27">
        <f t="shared" si="0"/>
        <v>0</v>
      </c>
      <c r="S34" s="17">
        <v>2</v>
      </c>
      <c r="T34" s="56"/>
    </row>
    <row r="35" spans="1:20" ht="14.4" thickBot="1" x14ac:dyDescent="0.6">
      <c r="A35" s="11">
        <v>8084</v>
      </c>
      <c r="B35" s="12" t="str">
        <f>IF(Table14[[#This Row],[Tree ID]]=Table14[[#This Row],[Tree ID Number]],"","- RETAIN")</f>
        <v>- RETAIN</v>
      </c>
      <c r="C35" s="13" t="s">
        <v>27</v>
      </c>
      <c r="D35" s="14" t="s">
        <v>124</v>
      </c>
      <c r="E35" s="14" t="s">
        <v>107</v>
      </c>
      <c r="F35" s="13">
        <v>25</v>
      </c>
      <c r="G35" s="15">
        <v>35</v>
      </c>
      <c r="H35" s="15">
        <v>60</v>
      </c>
      <c r="I35" s="15" t="s">
        <v>79</v>
      </c>
      <c r="K35" s="15" t="s">
        <v>5</v>
      </c>
      <c r="L35" s="13" t="s">
        <v>7</v>
      </c>
      <c r="N3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35" s="13"/>
      <c r="Q35" s="29"/>
      <c r="R35" s="27">
        <f t="shared" si="0"/>
        <v>0</v>
      </c>
      <c r="S35" s="17">
        <v>2</v>
      </c>
      <c r="T35" s="57"/>
    </row>
    <row r="36" spans="1:20" x14ac:dyDescent="0.55000000000000004">
      <c r="A36" s="11">
        <v>8085</v>
      </c>
      <c r="B36" s="12" t="str">
        <f>IF(Table14[[#This Row],[Tree ID]]=Table14[[#This Row],[Tree ID Number]],"","- RETAIN")</f>
        <v/>
      </c>
      <c r="C36" s="13">
        <v>8085</v>
      </c>
      <c r="D36" s="14" t="s">
        <v>124</v>
      </c>
      <c r="E36" s="14" t="s">
        <v>107</v>
      </c>
      <c r="F36" s="13">
        <v>28.2</v>
      </c>
      <c r="G36" s="15">
        <v>35</v>
      </c>
      <c r="H36" s="15">
        <v>60</v>
      </c>
      <c r="I36" s="15" t="s">
        <v>77</v>
      </c>
      <c r="K36" s="13" t="s">
        <v>5</v>
      </c>
      <c r="L36" s="13" t="s">
        <v>7</v>
      </c>
      <c r="M36" s="13" t="s">
        <v>6</v>
      </c>
      <c r="N3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36" s="13"/>
      <c r="Q36" s="29"/>
      <c r="R36" s="27">
        <f t="shared" si="0"/>
        <v>6</v>
      </c>
      <c r="S36" s="17">
        <v>2</v>
      </c>
    </row>
    <row r="37" spans="1:20" x14ac:dyDescent="0.55000000000000004">
      <c r="A37" s="11">
        <v>8086</v>
      </c>
      <c r="B37" s="12" t="str">
        <f>IF(Table14[[#This Row],[Tree ID]]=Table14[[#This Row],[Tree ID Number]],"","- RETAIN")</f>
        <v/>
      </c>
      <c r="C37" s="13">
        <v>8086</v>
      </c>
      <c r="D37" s="14" t="s">
        <v>120</v>
      </c>
      <c r="E37" s="14" t="s">
        <v>103</v>
      </c>
      <c r="F37" s="13">
        <v>36</v>
      </c>
      <c r="G37" s="15">
        <v>20</v>
      </c>
      <c r="H37" s="15">
        <v>60</v>
      </c>
      <c r="I37" s="15" t="s">
        <v>77</v>
      </c>
      <c r="J37" s="15" t="s">
        <v>89</v>
      </c>
      <c r="K37" s="13" t="s">
        <v>5</v>
      </c>
      <c r="L37" s="13" t="s">
        <v>7</v>
      </c>
      <c r="M37" s="13" t="s">
        <v>6</v>
      </c>
      <c r="N3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37" s="13"/>
      <c r="Q37" s="29"/>
      <c r="R37" s="27">
        <f t="shared" si="0"/>
        <v>6</v>
      </c>
      <c r="S37" s="17">
        <v>2</v>
      </c>
    </row>
    <row r="38" spans="1:20" x14ac:dyDescent="0.55000000000000004">
      <c r="A38" s="11">
        <v>8087</v>
      </c>
      <c r="B38" s="12" t="str">
        <f>IF(Table14[[#This Row],[Tree ID]]=Table14[[#This Row],[Tree ID Number]],"","- RETAIN")</f>
        <v/>
      </c>
      <c r="C38" s="13">
        <v>8087</v>
      </c>
      <c r="D38" s="14" t="s">
        <v>124</v>
      </c>
      <c r="E38" s="14" t="s">
        <v>107</v>
      </c>
      <c r="F38" s="13">
        <v>14.7</v>
      </c>
      <c r="G38" s="15">
        <v>15</v>
      </c>
      <c r="H38" s="15">
        <v>60</v>
      </c>
      <c r="I38" s="15" t="s">
        <v>77</v>
      </c>
      <c r="K38" s="13" t="s">
        <v>5</v>
      </c>
      <c r="L38" s="13" t="s">
        <v>7</v>
      </c>
      <c r="M38" s="13" t="s">
        <v>6</v>
      </c>
      <c r="N3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38" s="13"/>
      <c r="Q38" s="29"/>
      <c r="R38" s="27">
        <f t="shared" si="0"/>
        <v>6</v>
      </c>
      <c r="S38" s="17">
        <v>2</v>
      </c>
    </row>
    <row r="39" spans="1:20" x14ac:dyDescent="0.55000000000000004">
      <c r="A39" s="11">
        <v>8088</v>
      </c>
      <c r="B39" s="12" t="str">
        <f>IF(Table14[[#This Row],[Tree ID]]=Table14[[#This Row],[Tree ID Number]],"","- RETAIN")</f>
        <v/>
      </c>
      <c r="C39" s="13">
        <v>8088</v>
      </c>
      <c r="D39" s="14" t="s">
        <v>124</v>
      </c>
      <c r="E39" s="14" t="s">
        <v>107</v>
      </c>
      <c r="F39" s="13">
        <v>13</v>
      </c>
      <c r="G39" s="15">
        <v>15</v>
      </c>
      <c r="H39" s="15">
        <v>50</v>
      </c>
      <c r="I39" s="15" t="s">
        <v>77</v>
      </c>
      <c r="K39" s="13" t="s">
        <v>5</v>
      </c>
      <c r="L39" s="13" t="s">
        <v>7</v>
      </c>
      <c r="M39" s="13" t="s">
        <v>6</v>
      </c>
      <c r="N3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39" s="13"/>
      <c r="Q39" s="29"/>
      <c r="R39" s="27">
        <f t="shared" si="0"/>
        <v>6</v>
      </c>
      <c r="S39" s="17">
        <v>2</v>
      </c>
    </row>
    <row r="40" spans="1:20" x14ac:dyDescent="0.55000000000000004">
      <c r="A40" s="11">
        <v>8089</v>
      </c>
      <c r="B40" s="12" t="str">
        <f>IF(Table14[[#This Row],[Tree ID]]=Table14[[#This Row],[Tree ID Number]],"","- RETAIN")</f>
        <v>- RETAIN</v>
      </c>
      <c r="C40" s="13" t="s">
        <v>29</v>
      </c>
      <c r="D40" s="14" t="s">
        <v>124</v>
      </c>
      <c r="E40" s="14" t="s">
        <v>107</v>
      </c>
      <c r="F40" s="13">
        <v>17</v>
      </c>
      <c r="G40" s="15">
        <v>25</v>
      </c>
      <c r="H40" s="15">
        <v>60</v>
      </c>
      <c r="I40" s="15" t="s">
        <v>77</v>
      </c>
      <c r="K40" s="15" t="s">
        <v>5</v>
      </c>
      <c r="L40" s="13" t="s">
        <v>7</v>
      </c>
      <c r="N4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40" s="13"/>
      <c r="Q40" s="29"/>
      <c r="R40" s="27">
        <f t="shared" si="0"/>
        <v>0</v>
      </c>
      <c r="S40" s="17">
        <v>2</v>
      </c>
    </row>
    <row r="41" spans="1:20" x14ac:dyDescent="0.55000000000000004">
      <c r="A41" s="11">
        <v>8090</v>
      </c>
      <c r="B41" s="12" t="str">
        <f>IF(Table14[[#This Row],[Tree ID]]=Table14[[#This Row],[Tree ID Number]],"","- RETAIN")</f>
        <v>- RETAIN</v>
      </c>
      <c r="C41" s="13" t="s">
        <v>30</v>
      </c>
      <c r="D41" s="14" t="s">
        <v>120</v>
      </c>
      <c r="E41" s="14" t="s">
        <v>103</v>
      </c>
      <c r="F41" s="13">
        <v>13</v>
      </c>
      <c r="G41" s="15">
        <v>12</v>
      </c>
      <c r="H41" s="15">
        <v>60</v>
      </c>
      <c r="I41" s="15" t="s">
        <v>77</v>
      </c>
      <c r="K41" s="15" t="s">
        <v>5</v>
      </c>
      <c r="L41" s="13" t="s">
        <v>7</v>
      </c>
      <c r="N4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41" s="13"/>
      <c r="Q41" s="29"/>
      <c r="R41" s="27">
        <f t="shared" si="0"/>
        <v>0</v>
      </c>
      <c r="S41" s="17">
        <v>2</v>
      </c>
    </row>
    <row r="42" spans="1:20" x14ac:dyDescent="0.55000000000000004">
      <c r="A42" s="11">
        <v>8091</v>
      </c>
      <c r="B42" s="12" t="str">
        <f>IF(Table14[[#This Row],[Tree ID]]=Table14[[#This Row],[Tree ID Number]],"","- RETAIN")</f>
        <v>- RETAIN</v>
      </c>
      <c r="C42" s="13" t="s">
        <v>31</v>
      </c>
      <c r="D42" s="14" t="s">
        <v>120</v>
      </c>
      <c r="E42" s="14" t="s">
        <v>103</v>
      </c>
      <c r="F42" s="13">
        <v>12</v>
      </c>
      <c r="G42" s="15">
        <v>12</v>
      </c>
      <c r="H42" s="15">
        <v>60</v>
      </c>
      <c r="I42" s="15" t="s">
        <v>77</v>
      </c>
      <c r="K42" s="15" t="s">
        <v>5</v>
      </c>
      <c r="L42" s="13" t="s">
        <v>7</v>
      </c>
      <c r="N4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42" s="13"/>
      <c r="Q42" s="29"/>
      <c r="R42" s="27">
        <f t="shared" si="0"/>
        <v>0</v>
      </c>
      <c r="S42" s="17">
        <v>2</v>
      </c>
    </row>
    <row r="43" spans="1:20" x14ac:dyDescent="0.55000000000000004">
      <c r="A43" s="11">
        <v>8092</v>
      </c>
      <c r="B43" s="12" t="str">
        <f>IF(Table14[[#This Row],[Tree ID]]=Table14[[#This Row],[Tree ID Number]],"","- RETAIN")</f>
        <v/>
      </c>
      <c r="C43" s="13">
        <v>8092</v>
      </c>
      <c r="D43" s="14" t="s">
        <v>120</v>
      </c>
      <c r="E43" s="14" t="s">
        <v>103</v>
      </c>
      <c r="F43" s="13">
        <v>24</v>
      </c>
      <c r="G43" s="15">
        <v>20</v>
      </c>
      <c r="H43" s="15">
        <v>60</v>
      </c>
      <c r="I43" s="15" t="s">
        <v>81</v>
      </c>
      <c r="K43" s="13" t="s">
        <v>5</v>
      </c>
      <c r="L43" s="13" t="s">
        <v>7</v>
      </c>
      <c r="M43" s="13" t="s">
        <v>6</v>
      </c>
      <c r="N4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43" s="13" t="s">
        <v>7</v>
      </c>
      <c r="P43" s="13">
        <v>1</v>
      </c>
      <c r="Q43" s="18" t="s">
        <v>82</v>
      </c>
      <c r="R43" s="27">
        <f t="shared" si="0"/>
        <v>1</v>
      </c>
      <c r="S43" s="17">
        <v>3</v>
      </c>
    </row>
    <row r="44" spans="1:20" x14ac:dyDescent="0.55000000000000004">
      <c r="A44" s="11">
        <v>8093</v>
      </c>
      <c r="B44" s="12" t="str">
        <f>IF(Table14[[#This Row],[Tree ID]]=Table14[[#This Row],[Tree ID Number]],"","- RETAIN")</f>
        <v/>
      </c>
      <c r="C44" s="13">
        <v>8093</v>
      </c>
      <c r="D44" s="14" t="s">
        <v>124</v>
      </c>
      <c r="E44" s="14" t="s">
        <v>107</v>
      </c>
      <c r="F44" s="13">
        <v>24</v>
      </c>
      <c r="G44" s="15">
        <v>25</v>
      </c>
      <c r="H44" s="15">
        <v>65</v>
      </c>
      <c r="I44" s="15" t="s">
        <v>79</v>
      </c>
      <c r="K44" s="13" t="s">
        <v>5</v>
      </c>
      <c r="L44" s="13" t="s">
        <v>7</v>
      </c>
      <c r="M44" s="13" t="s">
        <v>6</v>
      </c>
      <c r="N4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44" s="13" t="s">
        <v>8</v>
      </c>
      <c r="Q44" s="13"/>
      <c r="R44" s="27">
        <f t="shared" si="0"/>
        <v>6</v>
      </c>
      <c r="S44" s="17">
        <v>2</v>
      </c>
    </row>
    <row r="45" spans="1:20" x14ac:dyDescent="0.55000000000000004">
      <c r="A45" s="11">
        <v>8094</v>
      </c>
      <c r="B45" s="12" t="str">
        <f>IF(Table14[[#This Row],[Tree ID]]=Table14[[#This Row],[Tree ID Number]],"","- RETAIN")</f>
        <v/>
      </c>
      <c r="C45" s="13">
        <v>8094</v>
      </c>
      <c r="D45" s="14" t="s">
        <v>124</v>
      </c>
      <c r="E45" s="14" t="s">
        <v>107</v>
      </c>
      <c r="F45" s="13">
        <v>12</v>
      </c>
      <c r="G45" s="15">
        <v>20</v>
      </c>
      <c r="H45" s="15">
        <v>65</v>
      </c>
      <c r="I45" s="15" t="s">
        <v>79</v>
      </c>
      <c r="K45" s="13" t="s">
        <v>5</v>
      </c>
      <c r="L45" s="13" t="s">
        <v>7</v>
      </c>
      <c r="M45" s="13" t="s">
        <v>6</v>
      </c>
      <c r="N4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45" s="13" t="s">
        <v>8</v>
      </c>
      <c r="Q45" s="13"/>
      <c r="R45" s="27">
        <f t="shared" si="0"/>
        <v>6</v>
      </c>
      <c r="S45" s="17">
        <v>2</v>
      </c>
    </row>
    <row r="46" spans="1:20" x14ac:dyDescent="0.55000000000000004">
      <c r="A46" s="11">
        <v>8095</v>
      </c>
      <c r="B46" s="12" t="str">
        <f>IF(Table14[[#This Row],[Tree ID]]=Table14[[#This Row],[Tree ID Number]],"","- RETAIN")</f>
        <v>- RETAIN</v>
      </c>
      <c r="C46" s="13" t="s">
        <v>32</v>
      </c>
      <c r="D46" s="14" t="s">
        <v>121</v>
      </c>
      <c r="E46" s="14" t="s">
        <v>104</v>
      </c>
      <c r="F46" s="13">
        <v>13</v>
      </c>
      <c r="G46" s="15">
        <v>15</v>
      </c>
      <c r="H46" s="15">
        <v>63</v>
      </c>
      <c r="I46" s="15" t="s">
        <v>79</v>
      </c>
      <c r="K46" s="15" t="s">
        <v>5</v>
      </c>
      <c r="L46" s="13" t="s">
        <v>7</v>
      </c>
      <c r="N4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46" s="13"/>
      <c r="Q46" s="29"/>
      <c r="R46" s="27">
        <f t="shared" si="0"/>
        <v>0</v>
      </c>
      <c r="S46" s="17">
        <v>2</v>
      </c>
    </row>
    <row r="47" spans="1:20" x14ac:dyDescent="0.55000000000000004">
      <c r="A47" s="11">
        <v>8096</v>
      </c>
      <c r="B47" s="12" t="str">
        <f>IF(Table14[[#This Row],[Tree ID]]=Table14[[#This Row],[Tree ID Number]],"","- RETAIN")</f>
        <v>- RETAIN</v>
      </c>
      <c r="C47" s="13" t="s">
        <v>33</v>
      </c>
      <c r="D47" s="14" t="s">
        <v>120</v>
      </c>
      <c r="E47" s="14" t="s">
        <v>103</v>
      </c>
      <c r="F47" s="13">
        <v>26</v>
      </c>
      <c r="G47" s="15">
        <v>15</v>
      </c>
      <c r="H47" s="15">
        <v>42</v>
      </c>
      <c r="I47" s="15" t="s">
        <v>77</v>
      </c>
      <c r="K47" s="15" t="s">
        <v>5</v>
      </c>
      <c r="L47" s="13" t="s">
        <v>7</v>
      </c>
      <c r="N4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47" s="13"/>
      <c r="Q47" s="29"/>
      <c r="R47" s="27">
        <f t="shared" si="0"/>
        <v>0</v>
      </c>
      <c r="S47" s="17">
        <v>2</v>
      </c>
    </row>
    <row r="48" spans="1:20" x14ac:dyDescent="0.55000000000000004">
      <c r="A48" s="11">
        <v>8097</v>
      </c>
      <c r="B48" s="12" t="str">
        <f>IF(Table14[[#This Row],[Tree ID]]=Table14[[#This Row],[Tree ID Number]],"","- RETAIN")</f>
        <v>- RETAIN</v>
      </c>
      <c r="C48" s="13" t="s">
        <v>34</v>
      </c>
      <c r="D48" s="14" t="s">
        <v>120</v>
      </c>
      <c r="E48" s="14" t="s">
        <v>103</v>
      </c>
      <c r="F48" s="13">
        <v>24</v>
      </c>
      <c r="G48" s="15">
        <v>15</v>
      </c>
      <c r="H48" s="15">
        <v>60</v>
      </c>
      <c r="I48" s="15" t="s">
        <v>79</v>
      </c>
      <c r="K48" s="15" t="s">
        <v>5</v>
      </c>
      <c r="L48" s="13" t="s">
        <v>7</v>
      </c>
      <c r="N4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48" s="13"/>
      <c r="Q48" s="29"/>
      <c r="R48" s="27">
        <f t="shared" si="0"/>
        <v>0</v>
      </c>
      <c r="S48" s="17">
        <v>2</v>
      </c>
    </row>
    <row r="49" spans="1:19" x14ac:dyDescent="0.55000000000000004">
      <c r="A49" s="11">
        <v>8098</v>
      </c>
      <c r="B49" s="12" t="str">
        <f>IF(Table14[[#This Row],[Tree ID]]=Table14[[#This Row],[Tree ID Number]],"","- RETAIN")</f>
        <v>- RETAIN</v>
      </c>
      <c r="C49" s="13" t="s">
        <v>35</v>
      </c>
      <c r="D49" s="14" t="s">
        <v>124</v>
      </c>
      <c r="E49" s="14" t="s">
        <v>107</v>
      </c>
      <c r="F49" s="13">
        <v>25</v>
      </c>
      <c r="G49" s="15">
        <v>25</v>
      </c>
      <c r="H49" s="15">
        <v>60</v>
      </c>
      <c r="I49" s="15" t="s">
        <v>78</v>
      </c>
      <c r="K49" s="15" t="s">
        <v>5</v>
      </c>
      <c r="L49" s="13" t="s">
        <v>7</v>
      </c>
      <c r="N4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49" s="13"/>
      <c r="Q49" s="29"/>
      <c r="R49" s="27">
        <f t="shared" si="0"/>
        <v>0</v>
      </c>
      <c r="S49" s="17">
        <v>3</v>
      </c>
    </row>
    <row r="50" spans="1:19" x14ac:dyDescent="0.55000000000000004">
      <c r="A50" s="11">
        <v>8099</v>
      </c>
      <c r="B50" s="12" t="str">
        <f>IF(Table14[[#This Row],[Tree ID]]=Table14[[#This Row],[Tree ID Number]],"","- RETAIN")</f>
        <v/>
      </c>
      <c r="C50" s="13">
        <v>8099</v>
      </c>
      <c r="D50" s="14" t="s">
        <v>124</v>
      </c>
      <c r="E50" s="14" t="s">
        <v>107</v>
      </c>
      <c r="F50" s="13">
        <v>23</v>
      </c>
      <c r="G50" s="15">
        <v>20</v>
      </c>
      <c r="H50" s="15">
        <v>60</v>
      </c>
      <c r="I50" s="15" t="s">
        <v>78</v>
      </c>
      <c r="K50" s="13" t="s">
        <v>5</v>
      </c>
      <c r="L50" s="13" t="s">
        <v>7</v>
      </c>
      <c r="M50" s="13" t="s">
        <v>6</v>
      </c>
      <c r="N5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50" s="13" t="s">
        <v>7</v>
      </c>
      <c r="P50" s="13">
        <v>1</v>
      </c>
      <c r="Q50" s="18" t="s">
        <v>90</v>
      </c>
      <c r="R50" s="27">
        <f t="shared" si="0"/>
        <v>1</v>
      </c>
      <c r="S50" s="17">
        <v>3</v>
      </c>
    </row>
    <row r="51" spans="1:19" x14ac:dyDescent="0.55000000000000004">
      <c r="A51" s="11">
        <v>8100</v>
      </c>
      <c r="B51" s="12" t="str">
        <f>IF(Table14[[#This Row],[Tree ID]]=Table14[[#This Row],[Tree ID Number]],"","- RETAIN")</f>
        <v>- RETAIN</v>
      </c>
      <c r="C51" s="13" t="s">
        <v>36</v>
      </c>
      <c r="D51" s="14" t="s">
        <v>124</v>
      </c>
      <c r="E51" s="14" t="s">
        <v>107</v>
      </c>
      <c r="F51" s="13">
        <v>14.2</v>
      </c>
      <c r="G51" s="15">
        <v>15</v>
      </c>
      <c r="H51" s="15">
        <v>60</v>
      </c>
      <c r="I51" s="15" t="s">
        <v>77</v>
      </c>
      <c r="K51" s="15" t="s">
        <v>5</v>
      </c>
      <c r="L51" s="13" t="s">
        <v>7</v>
      </c>
      <c r="N5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51" s="13"/>
      <c r="Q51" s="13"/>
      <c r="R51" s="27">
        <f t="shared" si="0"/>
        <v>0</v>
      </c>
      <c r="S51" s="17">
        <v>2</v>
      </c>
    </row>
    <row r="52" spans="1:19" x14ac:dyDescent="0.55000000000000004">
      <c r="A52" s="11">
        <v>8101</v>
      </c>
      <c r="B52" s="12" t="str">
        <f>IF(Table14[[#This Row],[Tree ID]]=Table14[[#This Row],[Tree ID Number]],"","- RETAIN")</f>
        <v/>
      </c>
      <c r="C52" s="13">
        <v>8101</v>
      </c>
      <c r="D52" s="14" t="s">
        <v>124</v>
      </c>
      <c r="E52" s="14" t="s">
        <v>107</v>
      </c>
      <c r="F52" s="13">
        <v>27</v>
      </c>
      <c r="G52" s="15">
        <v>25</v>
      </c>
      <c r="H52" s="15">
        <v>50</v>
      </c>
      <c r="I52" s="15" t="s">
        <v>77</v>
      </c>
      <c r="K52" s="13" t="s">
        <v>5</v>
      </c>
      <c r="L52" s="13" t="s">
        <v>7</v>
      </c>
      <c r="M52" s="13" t="s">
        <v>6</v>
      </c>
      <c r="N5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52" s="13" t="s">
        <v>7</v>
      </c>
      <c r="P52" s="13">
        <v>2</v>
      </c>
      <c r="Q52" s="20" t="s">
        <v>86</v>
      </c>
      <c r="R52" s="27">
        <f t="shared" si="0"/>
        <v>2</v>
      </c>
      <c r="S52" s="17">
        <v>2</v>
      </c>
    </row>
    <row r="53" spans="1:19" x14ac:dyDescent="0.55000000000000004">
      <c r="A53" s="11">
        <v>8102</v>
      </c>
      <c r="B53" s="12" t="str">
        <f>IF(Table14[[#This Row],[Tree ID]]=Table14[[#This Row],[Tree ID Number]],"","- RETAIN")</f>
        <v/>
      </c>
      <c r="C53" s="13">
        <v>8102</v>
      </c>
      <c r="D53" s="14" t="s">
        <v>120</v>
      </c>
      <c r="E53" s="14" t="s">
        <v>103</v>
      </c>
      <c r="F53" s="13">
        <v>28</v>
      </c>
      <c r="G53" s="15">
        <v>25</v>
      </c>
      <c r="H53" s="15">
        <v>81</v>
      </c>
      <c r="I53" s="15" t="s">
        <v>77</v>
      </c>
      <c r="K53" s="13" t="s">
        <v>5</v>
      </c>
      <c r="L53" s="13" t="s">
        <v>7</v>
      </c>
      <c r="M53" s="13" t="s">
        <v>6</v>
      </c>
      <c r="N5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53" s="13" t="s">
        <v>7</v>
      </c>
      <c r="P53" s="13">
        <v>2</v>
      </c>
      <c r="Q53" s="20" t="s">
        <v>86</v>
      </c>
      <c r="R53" s="27">
        <f t="shared" si="0"/>
        <v>2</v>
      </c>
      <c r="S53" s="17">
        <v>2</v>
      </c>
    </row>
    <row r="54" spans="1:19" x14ac:dyDescent="0.55000000000000004">
      <c r="A54" s="11">
        <v>8103</v>
      </c>
      <c r="B54" s="12" t="str">
        <f>IF(Table14[[#This Row],[Tree ID]]=Table14[[#This Row],[Tree ID Number]],"","- RETAIN")</f>
        <v/>
      </c>
      <c r="C54" s="13">
        <v>8103</v>
      </c>
      <c r="D54" s="14" t="s">
        <v>124</v>
      </c>
      <c r="E54" s="14" t="s">
        <v>107</v>
      </c>
      <c r="F54" s="13">
        <v>19</v>
      </c>
      <c r="G54" s="15">
        <v>25</v>
      </c>
      <c r="H54" s="15">
        <v>74</v>
      </c>
      <c r="I54" s="15" t="s">
        <v>77</v>
      </c>
      <c r="K54" s="13" t="s">
        <v>5</v>
      </c>
      <c r="L54" s="13" t="s">
        <v>7</v>
      </c>
      <c r="M54" s="13" t="s">
        <v>6</v>
      </c>
      <c r="N5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54" s="13" t="s">
        <v>7</v>
      </c>
      <c r="P54" s="13">
        <v>2</v>
      </c>
      <c r="Q54" s="20" t="s">
        <v>86</v>
      </c>
      <c r="R54" s="27">
        <f t="shared" si="0"/>
        <v>2</v>
      </c>
      <c r="S54" s="17">
        <v>2</v>
      </c>
    </row>
    <row r="55" spans="1:19" x14ac:dyDescent="0.55000000000000004">
      <c r="A55" s="11">
        <v>8104</v>
      </c>
      <c r="B55" s="12" t="str">
        <f>IF(Table14[[#This Row],[Tree ID]]=Table14[[#This Row],[Tree ID Number]],"","- RETAIN")</f>
        <v/>
      </c>
      <c r="C55" s="13">
        <v>8104</v>
      </c>
      <c r="D55" s="14" t="s">
        <v>124</v>
      </c>
      <c r="E55" s="14" t="s">
        <v>107</v>
      </c>
      <c r="F55" s="13">
        <v>23</v>
      </c>
      <c r="G55" s="15">
        <v>25</v>
      </c>
      <c r="H55" s="15">
        <v>80</v>
      </c>
      <c r="I55" s="15" t="s">
        <v>79</v>
      </c>
      <c r="K55" s="13" t="s">
        <v>5</v>
      </c>
      <c r="L55" s="13" t="s">
        <v>7</v>
      </c>
      <c r="M55" s="13" t="s">
        <v>6</v>
      </c>
      <c r="N5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55" s="13" t="s">
        <v>8</v>
      </c>
      <c r="Q55" s="21"/>
      <c r="R55" s="27">
        <f t="shared" si="0"/>
        <v>6</v>
      </c>
      <c r="S55" s="17">
        <v>2</v>
      </c>
    </row>
    <row r="56" spans="1:19" x14ac:dyDescent="0.55000000000000004">
      <c r="A56" s="11">
        <v>8105</v>
      </c>
      <c r="B56" s="12" t="str">
        <f>IF(Table14[[#This Row],[Tree ID]]=Table14[[#This Row],[Tree ID Number]],"","- RETAIN")</f>
        <v/>
      </c>
      <c r="C56" s="13">
        <v>8105</v>
      </c>
      <c r="D56" s="14" t="s">
        <v>124</v>
      </c>
      <c r="E56" s="14" t="s">
        <v>107</v>
      </c>
      <c r="F56" s="13">
        <v>21</v>
      </c>
      <c r="G56" s="15">
        <v>25</v>
      </c>
      <c r="H56" s="15">
        <v>80</v>
      </c>
      <c r="I56" s="15" t="s">
        <v>77</v>
      </c>
      <c r="K56" s="13" t="s">
        <v>5</v>
      </c>
      <c r="L56" s="13" t="s">
        <v>7</v>
      </c>
      <c r="M56" s="13" t="s">
        <v>6</v>
      </c>
      <c r="N5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56" s="13" t="s">
        <v>7</v>
      </c>
      <c r="P56" s="13">
        <v>2</v>
      </c>
      <c r="Q56" s="20" t="s">
        <v>86</v>
      </c>
      <c r="R56" s="27">
        <f t="shared" si="0"/>
        <v>2</v>
      </c>
      <c r="S56" s="17">
        <v>2</v>
      </c>
    </row>
    <row r="57" spans="1:19" x14ac:dyDescent="0.55000000000000004">
      <c r="A57" s="11">
        <v>8106</v>
      </c>
      <c r="B57" s="12" t="str">
        <f>IF(Table14[[#This Row],[Tree ID]]=Table14[[#This Row],[Tree ID Number]],"","- RETAIN")</f>
        <v/>
      </c>
      <c r="C57" s="13">
        <v>8106</v>
      </c>
      <c r="D57" s="14" t="s">
        <v>124</v>
      </c>
      <c r="E57" s="14" t="s">
        <v>107</v>
      </c>
      <c r="F57" s="13">
        <v>14.9</v>
      </c>
      <c r="G57" s="15">
        <v>15</v>
      </c>
      <c r="H57" s="15">
        <v>60</v>
      </c>
      <c r="I57" s="15" t="s">
        <v>80</v>
      </c>
      <c r="K57" s="13" t="s">
        <v>5</v>
      </c>
      <c r="L57" s="13" t="s">
        <v>7</v>
      </c>
      <c r="M57" s="13" t="s">
        <v>6</v>
      </c>
      <c r="N5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57" s="13" t="s">
        <v>7</v>
      </c>
      <c r="P57" s="13">
        <v>1</v>
      </c>
      <c r="Q57" s="18" t="s">
        <v>85</v>
      </c>
      <c r="R57" s="27">
        <f t="shared" si="0"/>
        <v>1</v>
      </c>
      <c r="S57" s="17">
        <v>3</v>
      </c>
    </row>
    <row r="58" spans="1:19" x14ac:dyDescent="0.55000000000000004">
      <c r="A58" s="11">
        <v>8107</v>
      </c>
      <c r="B58" s="12" t="str">
        <f>IF(Table14[[#This Row],[Tree ID]]=Table14[[#This Row],[Tree ID Number]],"","- RETAIN")</f>
        <v/>
      </c>
      <c r="C58" s="13">
        <v>8107</v>
      </c>
      <c r="D58" s="14" t="s">
        <v>124</v>
      </c>
      <c r="E58" s="14" t="s">
        <v>107</v>
      </c>
      <c r="F58" s="13">
        <v>20</v>
      </c>
      <c r="G58" s="15">
        <v>25</v>
      </c>
      <c r="H58" s="15">
        <v>65</v>
      </c>
      <c r="I58" s="15" t="s">
        <v>77</v>
      </c>
      <c r="K58" s="13" t="s">
        <v>5</v>
      </c>
      <c r="L58" s="13" t="s">
        <v>7</v>
      </c>
      <c r="M58" s="13" t="s">
        <v>6</v>
      </c>
      <c r="N5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58" s="13" t="s">
        <v>7</v>
      </c>
      <c r="P58" s="13">
        <v>2</v>
      </c>
      <c r="Q58" s="20" t="s">
        <v>86</v>
      </c>
      <c r="R58" s="27">
        <f t="shared" si="0"/>
        <v>2</v>
      </c>
      <c r="S58" s="17">
        <v>2</v>
      </c>
    </row>
    <row r="59" spans="1:19" x14ac:dyDescent="0.55000000000000004">
      <c r="A59" s="11">
        <v>8108</v>
      </c>
      <c r="B59" s="12" t="str">
        <f>IF(Table14[[#This Row],[Tree ID]]=Table14[[#This Row],[Tree ID Number]],"","- RETAIN")</f>
        <v/>
      </c>
      <c r="C59" s="13">
        <v>8108</v>
      </c>
      <c r="D59" s="14" t="s">
        <v>124</v>
      </c>
      <c r="E59" s="14" t="s">
        <v>107</v>
      </c>
      <c r="F59" s="13">
        <v>13.5</v>
      </c>
      <c r="G59" s="15">
        <v>10</v>
      </c>
      <c r="H59" s="15">
        <v>51</v>
      </c>
      <c r="I59" s="15" t="s">
        <v>80</v>
      </c>
      <c r="K59" s="13" t="s">
        <v>5</v>
      </c>
      <c r="L59" s="13" t="s">
        <v>7</v>
      </c>
      <c r="M59" s="13" t="s">
        <v>6</v>
      </c>
      <c r="N5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59" s="13" t="s">
        <v>7</v>
      </c>
      <c r="P59" s="13">
        <v>1</v>
      </c>
      <c r="Q59" s="18" t="s">
        <v>85</v>
      </c>
      <c r="R59" s="27">
        <f t="shared" si="0"/>
        <v>1</v>
      </c>
      <c r="S59" s="17">
        <v>3</v>
      </c>
    </row>
    <row r="60" spans="1:19" x14ac:dyDescent="0.55000000000000004">
      <c r="A60" s="11">
        <v>8109</v>
      </c>
      <c r="B60" s="12" t="str">
        <f>IF(Table14[[#This Row],[Tree ID]]=Table14[[#This Row],[Tree ID Number]],"","- RETAIN")</f>
        <v/>
      </c>
      <c r="C60" s="13">
        <v>8109</v>
      </c>
      <c r="D60" s="14" t="s">
        <v>124</v>
      </c>
      <c r="E60" s="14" t="s">
        <v>107</v>
      </c>
      <c r="F60" s="13">
        <v>10</v>
      </c>
      <c r="G60" s="15">
        <v>20</v>
      </c>
      <c r="H60" s="15">
        <v>50</v>
      </c>
      <c r="I60" s="15" t="s">
        <v>77</v>
      </c>
      <c r="K60" s="13" t="s">
        <v>5</v>
      </c>
      <c r="L60" s="13" t="s">
        <v>7</v>
      </c>
      <c r="M60" s="13" t="s">
        <v>6</v>
      </c>
      <c r="N6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0" s="13" t="s">
        <v>8</v>
      </c>
      <c r="Q60" s="21"/>
      <c r="R60" s="27">
        <f t="shared" si="0"/>
        <v>6</v>
      </c>
      <c r="S60" s="17">
        <v>2</v>
      </c>
    </row>
    <row r="61" spans="1:19" x14ac:dyDescent="0.55000000000000004">
      <c r="A61" s="11">
        <v>8110</v>
      </c>
      <c r="B61" s="12" t="str">
        <f>IF(Table14[[#This Row],[Tree ID]]=Table14[[#This Row],[Tree ID Number]],"","- RETAIN")</f>
        <v/>
      </c>
      <c r="C61" s="13">
        <v>8110</v>
      </c>
      <c r="D61" s="14" t="s">
        <v>124</v>
      </c>
      <c r="E61" s="14" t="s">
        <v>107</v>
      </c>
      <c r="F61" s="13">
        <v>10</v>
      </c>
      <c r="G61" s="15">
        <v>0</v>
      </c>
      <c r="H61" s="15">
        <v>50</v>
      </c>
      <c r="I61" s="15" t="s">
        <v>25</v>
      </c>
      <c r="K61" s="13" t="s">
        <v>5</v>
      </c>
      <c r="L61" s="13" t="s">
        <v>8</v>
      </c>
      <c r="M61" s="13" t="s">
        <v>6</v>
      </c>
      <c r="N6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1" s="13" t="s">
        <v>7</v>
      </c>
      <c r="P61" s="19">
        <v>0</v>
      </c>
      <c r="Q61" s="29" t="s">
        <v>25</v>
      </c>
      <c r="R61" s="27">
        <f t="shared" si="0"/>
        <v>0</v>
      </c>
      <c r="S61" s="17">
        <v>4</v>
      </c>
    </row>
    <row r="62" spans="1:19" x14ac:dyDescent="0.55000000000000004">
      <c r="A62" s="11">
        <v>8111</v>
      </c>
      <c r="B62" s="12" t="str">
        <f>IF(Table14[[#This Row],[Tree ID]]=Table14[[#This Row],[Tree ID Number]],"","- RETAIN")</f>
        <v/>
      </c>
      <c r="C62" s="13">
        <v>8111</v>
      </c>
      <c r="D62" s="14" t="s">
        <v>124</v>
      </c>
      <c r="E62" s="14" t="s">
        <v>107</v>
      </c>
      <c r="F62" s="13">
        <v>17</v>
      </c>
      <c r="G62" s="15">
        <v>15</v>
      </c>
      <c r="H62" s="15">
        <v>66</v>
      </c>
      <c r="I62" s="15" t="s">
        <v>79</v>
      </c>
      <c r="K62" s="13" t="s">
        <v>5</v>
      </c>
      <c r="L62" s="13" t="s">
        <v>7</v>
      </c>
      <c r="M62" s="13" t="s">
        <v>6</v>
      </c>
      <c r="N6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2" s="13" t="s">
        <v>8</v>
      </c>
      <c r="Q62" s="21"/>
      <c r="R62" s="27">
        <f t="shared" si="0"/>
        <v>6</v>
      </c>
      <c r="S62" s="17">
        <v>2</v>
      </c>
    </row>
    <row r="63" spans="1:19" x14ac:dyDescent="0.55000000000000004">
      <c r="A63" s="11">
        <v>8112</v>
      </c>
      <c r="B63" s="12" t="str">
        <f>IF(Table14[[#This Row],[Tree ID]]=Table14[[#This Row],[Tree ID Number]],"","- RETAIN")</f>
        <v/>
      </c>
      <c r="C63" s="13">
        <v>8112</v>
      </c>
      <c r="D63" s="14" t="s">
        <v>124</v>
      </c>
      <c r="E63" s="14" t="s">
        <v>107</v>
      </c>
      <c r="F63" s="13">
        <v>11</v>
      </c>
      <c r="G63" s="15">
        <v>15</v>
      </c>
      <c r="H63" s="15">
        <v>50</v>
      </c>
      <c r="I63" s="15" t="s">
        <v>77</v>
      </c>
      <c r="K63" s="13" t="s">
        <v>5</v>
      </c>
      <c r="L63" s="13" t="s">
        <v>7</v>
      </c>
      <c r="M63" s="13" t="s">
        <v>6</v>
      </c>
      <c r="N6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3" s="13" t="s">
        <v>7</v>
      </c>
      <c r="P63" s="13">
        <v>2</v>
      </c>
      <c r="Q63" s="20" t="s">
        <v>86</v>
      </c>
      <c r="R63" s="27">
        <f t="shared" si="0"/>
        <v>2</v>
      </c>
      <c r="S63" s="17">
        <v>2</v>
      </c>
    </row>
    <row r="64" spans="1:19" x14ac:dyDescent="0.55000000000000004">
      <c r="A64" s="11">
        <v>8113</v>
      </c>
      <c r="B64" s="12" t="str">
        <f>IF(Table14[[#This Row],[Tree ID]]=Table14[[#This Row],[Tree ID Number]],"","- RETAIN")</f>
        <v/>
      </c>
      <c r="C64" s="13">
        <v>8113</v>
      </c>
      <c r="D64" s="14" t="s">
        <v>124</v>
      </c>
      <c r="E64" s="14" t="s">
        <v>107</v>
      </c>
      <c r="F64" s="13">
        <v>13</v>
      </c>
      <c r="G64" s="15">
        <v>15</v>
      </c>
      <c r="H64" s="15">
        <v>50</v>
      </c>
      <c r="I64" s="15" t="s">
        <v>78</v>
      </c>
      <c r="K64" s="13" t="s">
        <v>5</v>
      </c>
      <c r="L64" s="13" t="s">
        <v>7</v>
      </c>
      <c r="M64" s="13" t="s">
        <v>6</v>
      </c>
      <c r="N6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4" s="13" t="s">
        <v>7</v>
      </c>
      <c r="P64" s="13">
        <v>1</v>
      </c>
      <c r="Q64" s="18" t="s">
        <v>90</v>
      </c>
      <c r="R64" s="27">
        <f t="shared" si="0"/>
        <v>1</v>
      </c>
      <c r="S64" s="17">
        <v>3</v>
      </c>
    </row>
    <row r="65" spans="1:19" x14ac:dyDescent="0.55000000000000004">
      <c r="A65" s="11">
        <v>8114</v>
      </c>
      <c r="B65" s="12" t="str">
        <f>IF(Table14[[#This Row],[Tree ID]]=Table14[[#This Row],[Tree ID Number]],"","- RETAIN")</f>
        <v/>
      </c>
      <c r="C65" s="13">
        <v>8114</v>
      </c>
      <c r="D65" s="14" t="s">
        <v>120</v>
      </c>
      <c r="E65" s="14" t="s">
        <v>103</v>
      </c>
      <c r="F65" s="13">
        <v>32</v>
      </c>
      <c r="G65" s="15">
        <v>25</v>
      </c>
      <c r="H65" s="15">
        <v>80</v>
      </c>
      <c r="I65" s="15" t="s">
        <v>81</v>
      </c>
      <c r="J65" s="15" t="s">
        <v>89</v>
      </c>
      <c r="K65" s="13" t="s">
        <v>5</v>
      </c>
      <c r="L65" s="13" t="s">
        <v>7</v>
      </c>
      <c r="M65" s="13" t="s">
        <v>6</v>
      </c>
      <c r="N6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5" s="13" t="s">
        <v>7</v>
      </c>
      <c r="P65" s="13">
        <v>1</v>
      </c>
      <c r="Q65" s="18" t="s">
        <v>82</v>
      </c>
      <c r="R65" s="27">
        <f t="shared" si="0"/>
        <v>1</v>
      </c>
      <c r="S65" s="17">
        <v>3</v>
      </c>
    </row>
    <row r="66" spans="1:19" x14ac:dyDescent="0.55000000000000004">
      <c r="A66" s="11">
        <v>8115</v>
      </c>
      <c r="B66" s="12" t="str">
        <f>IF(Table14[[#This Row],[Tree ID]]=Table14[[#This Row],[Tree ID Number]],"","- RETAIN")</f>
        <v/>
      </c>
      <c r="C66" s="13">
        <v>8115</v>
      </c>
      <c r="D66" s="14" t="s">
        <v>124</v>
      </c>
      <c r="E66" s="14" t="s">
        <v>107</v>
      </c>
      <c r="F66" s="13">
        <v>12</v>
      </c>
      <c r="G66" s="15">
        <v>18</v>
      </c>
      <c r="H66" s="15">
        <v>42</v>
      </c>
      <c r="I66" s="15" t="s">
        <v>77</v>
      </c>
      <c r="K66" s="13" t="s">
        <v>5</v>
      </c>
      <c r="L66" s="13" t="s">
        <v>7</v>
      </c>
      <c r="M66" s="13" t="s">
        <v>6</v>
      </c>
      <c r="N6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6" s="13" t="s">
        <v>7</v>
      </c>
      <c r="P66" s="13">
        <v>2</v>
      </c>
      <c r="Q66" s="20" t="s">
        <v>86</v>
      </c>
      <c r="R66" s="27">
        <f t="shared" ref="R66:R129" si="1">IF(O66="Y",P66,N66)</f>
        <v>2</v>
      </c>
      <c r="S66" s="17">
        <v>2</v>
      </c>
    </row>
    <row r="67" spans="1:19" x14ac:dyDescent="0.55000000000000004">
      <c r="A67" s="11">
        <v>8116</v>
      </c>
      <c r="B67" s="12" t="str">
        <f>IF(Table14[[#This Row],[Tree ID]]=Table14[[#This Row],[Tree ID Number]],"","- RETAIN")</f>
        <v/>
      </c>
      <c r="C67" s="13">
        <v>8116</v>
      </c>
      <c r="D67" s="14" t="s">
        <v>125</v>
      </c>
      <c r="E67" s="14" t="s">
        <v>108</v>
      </c>
      <c r="F67" s="13">
        <v>14</v>
      </c>
      <c r="G67" s="15">
        <v>18</v>
      </c>
      <c r="H67" s="15">
        <v>40</v>
      </c>
      <c r="I67" s="15" t="s">
        <v>80</v>
      </c>
      <c r="K67" s="13" t="s">
        <v>5</v>
      </c>
      <c r="L67" s="13" t="s">
        <v>7</v>
      </c>
      <c r="M67" s="13" t="s">
        <v>6</v>
      </c>
      <c r="N6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7" s="13" t="s">
        <v>7</v>
      </c>
      <c r="P67" s="13">
        <v>1</v>
      </c>
      <c r="Q67" s="18" t="s">
        <v>85</v>
      </c>
      <c r="R67" s="27">
        <f t="shared" si="1"/>
        <v>1</v>
      </c>
      <c r="S67" s="17">
        <v>3</v>
      </c>
    </row>
    <row r="68" spans="1:19" x14ac:dyDescent="0.55000000000000004">
      <c r="A68" s="11">
        <v>8117</v>
      </c>
      <c r="B68" s="12" t="str">
        <f>IF(Table14[[#This Row],[Tree ID]]=Table14[[#This Row],[Tree ID Number]],"","- RETAIN")</f>
        <v/>
      </c>
      <c r="C68" s="13">
        <v>8117</v>
      </c>
      <c r="D68" s="14" t="s">
        <v>124</v>
      </c>
      <c r="E68" s="14" t="s">
        <v>107</v>
      </c>
      <c r="F68" s="13">
        <v>17</v>
      </c>
      <c r="G68" s="15">
        <v>20</v>
      </c>
      <c r="H68" s="15">
        <v>45</v>
      </c>
      <c r="I68" s="15" t="s">
        <v>77</v>
      </c>
      <c r="K68" s="13" t="s">
        <v>5</v>
      </c>
      <c r="L68" s="13" t="s">
        <v>7</v>
      </c>
      <c r="M68" s="13" t="s">
        <v>6</v>
      </c>
      <c r="N6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8" s="13" t="s">
        <v>7</v>
      </c>
      <c r="P68" s="13">
        <v>2</v>
      </c>
      <c r="Q68" s="20" t="s">
        <v>86</v>
      </c>
      <c r="R68" s="27">
        <f t="shared" si="1"/>
        <v>2</v>
      </c>
      <c r="S68" s="17">
        <v>2</v>
      </c>
    </row>
    <row r="69" spans="1:19" x14ac:dyDescent="0.55000000000000004">
      <c r="A69" s="11">
        <v>8118</v>
      </c>
      <c r="B69" s="12" t="str">
        <f>IF(Table14[[#This Row],[Tree ID]]=Table14[[#This Row],[Tree ID Number]],"","- RETAIN")</f>
        <v/>
      </c>
      <c r="C69" s="13">
        <v>8118</v>
      </c>
      <c r="D69" s="14" t="s">
        <v>124</v>
      </c>
      <c r="E69" s="14" t="s">
        <v>107</v>
      </c>
      <c r="F69" s="13">
        <v>12</v>
      </c>
      <c r="G69" s="15">
        <v>15</v>
      </c>
      <c r="H69" s="15">
        <v>45</v>
      </c>
      <c r="I69" s="15" t="s">
        <v>77</v>
      </c>
      <c r="K69" s="13" t="s">
        <v>5</v>
      </c>
      <c r="L69" s="13" t="s">
        <v>7</v>
      </c>
      <c r="M69" s="13" t="s">
        <v>6</v>
      </c>
      <c r="N6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69" s="13" t="s">
        <v>7</v>
      </c>
      <c r="P69" s="13">
        <v>2</v>
      </c>
      <c r="Q69" s="20" t="s">
        <v>86</v>
      </c>
      <c r="R69" s="27">
        <f t="shared" si="1"/>
        <v>2</v>
      </c>
      <c r="S69" s="17">
        <v>2</v>
      </c>
    </row>
    <row r="70" spans="1:19" x14ac:dyDescent="0.55000000000000004">
      <c r="A70" s="11">
        <v>8119</v>
      </c>
      <c r="B70" s="12" t="str">
        <f>IF(Table14[[#This Row],[Tree ID]]=Table14[[#This Row],[Tree ID Number]],"","- RETAIN")</f>
        <v/>
      </c>
      <c r="C70" s="13">
        <v>8119</v>
      </c>
      <c r="D70" s="14" t="s">
        <v>120</v>
      </c>
      <c r="E70" s="14" t="s">
        <v>103</v>
      </c>
      <c r="F70" s="13">
        <v>38</v>
      </c>
      <c r="G70" s="15">
        <v>20</v>
      </c>
      <c r="H70" s="15">
        <v>80</v>
      </c>
      <c r="I70" s="15" t="s">
        <v>77</v>
      </c>
      <c r="J70" s="15" t="s">
        <v>89</v>
      </c>
      <c r="K70" s="13" t="s">
        <v>5</v>
      </c>
      <c r="L70" s="13" t="s">
        <v>7</v>
      </c>
      <c r="M70" s="13" t="s">
        <v>6</v>
      </c>
      <c r="N7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70" s="13" t="s">
        <v>7</v>
      </c>
      <c r="P70" s="13">
        <v>2</v>
      </c>
      <c r="Q70" s="20" t="s">
        <v>86</v>
      </c>
      <c r="R70" s="27">
        <f t="shared" si="1"/>
        <v>2</v>
      </c>
      <c r="S70" s="17">
        <v>2</v>
      </c>
    </row>
    <row r="71" spans="1:19" x14ac:dyDescent="0.55000000000000004">
      <c r="A71" s="11">
        <v>8120</v>
      </c>
      <c r="B71" s="12" t="str">
        <f>IF(Table14[[#This Row],[Tree ID]]=Table14[[#This Row],[Tree ID Number]],"","- RETAIN")</f>
        <v/>
      </c>
      <c r="C71" s="13">
        <v>8120</v>
      </c>
      <c r="D71" s="14" t="s">
        <v>124</v>
      </c>
      <c r="E71" s="14" t="s">
        <v>107</v>
      </c>
      <c r="F71" s="13">
        <v>16</v>
      </c>
      <c r="G71" s="15">
        <v>20</v>
      </c>
      <c r="H71" s="15">
        <v>46</v>
      </c>
      <c r="I71" s="15" t="s">
        <v>77</v>
      </c>
      <c r="K71" s="13" t="s">
        <v>5</v>
      </c>
      <c r="L71" s="13" t="s">
        <v>7</v>
      </c>
      <c r="M71" s="13" t="s">
        <v>6</v>
      </c>
      <c r="N7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71" s="13" t="s">
        <v>7</v>
      </c>
      <c r="P71" s="13">
        <v>2</v>
      </c>
      <c r="Q71" s="20" t="s">
        <v>86</v>
      </c>
      <c r="R71" s="27">
        <f t="shared" si="1"/>
        <v>2</v>
      </c>
      <c r="S71" s="17">
        <v>2</v>
      </c>
    </row>
    <row r="72" spans="1:19" x14ac:dyDescent="0.55000000000000004">
      <c r="A72" s="11">
        <v>8121</v>
      </c>
      <c r="B72" s="12" t="str">
        <f>IF(Table14[[#This Row],[Tree ID]]=Table14[[#This Row],[Tree ID Number]],"","- RETAIN")</f>
        <v/>
      </c>
      <c r="C72" s="13">
        <v>8121</v>
      </c>
      <c r="D72" s="14" t="s">
        <v>124</v>
      </c>
      <c r="E72" s="14" t="s">
        <v>107</v>
      </c>
      <c r="F72" s="13">
        <v>18</v>
      </c>
      <c r="G72" s="15">
        <v>15</v>
      </c>
      <c r="H72" s="15">
        <v>66</v>
      </c>
      <c r="I72" s="15" t="s">
        <v>77</v>
      </c>
      <c r="K72" s="13" t="s">
        <v>5</v>
      </c>
      <c r="L72" s="13" t="s">
        <v>7</v>
      </c>
      <c r="M72" s="13" t="s">
        <v>6</v>
      </c>
      <c r="N7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72" s="13" t="s">
        <v>7</v>
      </c>
      <c r="P72" s="13">
        <v>2</v>
      </c>
      <c r="Q72" s="20" t="s">
        <v>86</v>
      </c>
      <c r="R72" s="27">
        <f t="shared" si="1"/>
        <v>2</v>
      </c>
      <c r="S72" s="17">
        <v>2</v>
      </c>
    </row>
    <row r="73" spans="1:19" ht="28.2" x14ac:dyDescent="0.55000000000000004">
      <c r="A73" s="11">
        <v>8122</v>
      </c>
      <c r="B73" s="12" t="str">
        <f>IF(Table14[[#This Row],[Tree ID]]=Table14[[#This Row],[Tree ID Number]],"","- RETAIN")</f>
        <v/>
      </c>
      <c r="C73" s="13">
        <v>8122</v>
      </c>
      <c r="D73" s="14" t="s">
        <v>119</v>
      </c>
      <c r="E73" s="14" t="s">
        <v>102</v>
      </c>
      <c r="F73" s="13">
        <v>9</v>
      </c>
      <c r="G73" s="15">
        <v>7</v>
      </c>
      <c r="H73" s="15">
        <v>66</v>
      </c>
      <c r="I73" s="15" t="s">
        <v>77</v>
      </c>
      <c r="K73" s="13" t="s">
        <v>6</v>
      </c>
      <c r="L73" s="13" t="s">
        <v>8</v>
      </c>
      <c r="M73" s="13" t="s">
        <v>6</v>
      </c>
      <c r="N7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1</v>
      </c>
      <c r="O73" s="13" t="s">
        <v>7</v>
      </c>
      <c r="P73" s="13">
        <v>0</v>
      </c>
      <c r="Q73" s="29" t="s">
        <v>37</v>
      </c>
      <c r="R73" s="27">
        <f t="shared" si="1"/>
        <v>0</v>
      </c>
      <c r="S73" s="17">
        <v>3</v>
      </c>
    </row>
    <row r="74" spans="1:19" x14ac:dyDescent="0.55000000000000004">
      <c r="A74" s="11">
        <v>8123</v>
      </c>
      <c r="B74" s="12" t="str">
        <f>IF(Table14[[#This Row],[Tree ID]]=Table14[[#This Row],[Tree ID Number]],"","- RETAIN")</f>
        <v/>
      </c>
      <c r="C74" s="13">
        <v>8123</v>
      </c>
      <c r="D74" s="14" t="s">
        <v>124</v>
      </c>
      <c r="E74" s="14" t="s">
        <v>107</v>
      </c>
      <c r="F74" s="13">
        <v>14.8</v>
      </c>
      <c r="G74" s="15">
        <v>20</v>
      </c>
      <c r="H74" s="15">
        <v>60</v>
      </c>
      <c r="I74" s="15" t="s">
        <v>77</v>
      </c>
      <c r="K74" s="13" t="s">
        <v>5</v>
      </c>
      <c r="L74" s="13" t="s">
        <v>7</v>
      </c>
      <c r="M74" s="13" t="s">
        <v>6</v>
      </c>
      <c r="N7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74" s="13" t="s">
        <v>7</v>
      </c>
      <c r="P74" s="13">
        <v>2</v>
      </c>
      <c r="Q74" s="20" t="s">
        <v>86</v>
      </c>
      <c r="R74" s="27">
        <f t="shared" si="1"/>
        <v>2</v>
      </c>
      <c r="S74" s="17">
        <v>2</v>
      </c>
    </row>
    <row r="75" spans="1:19" x14ac:dyDescent="0.55000000000000004">
      <c r="A75" s="11">
        <v>8124</v>
      </c>
      <c r="B75" s="12" t="str">
        <f>IF(Table14[[#This Row],[Tree ID]]=Table14[[#This Row],[Tree ID Number]],"","- RETAIN")</f>
        <v/>
      </c>
      <c r="C75" s="13">
        <v>8124</v>
      </c>
      <c r="D75" s="14" t="s">
        <v>124</v>
      </c>
      <c r="E75" s="14" t="s">
        <v>107</v>
      </c>
      <c r="F75" s="13">
        <v>11</v>
      </c>
      <c r="G75" s="15">
        <v>12</v>
      </c>
      <c r="H75" s="15">
        <v>60</v>
      </c>
      <c r="I75" s="15" t="s">
        <v>77</v>
      </c>
      <c r="K75" s="13" t="s">
        <v>5</v>
      </c>
      <c r="L75" s="13" t="s">
        <v>7</v>
      </c>
      <c r="M75" s="13" t="s">
        <v>6</v>
      </c>
      <c r="N7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75" s="13" t="s">
        <v>7</v>
      </c>
      <c r="P75" s="13">
        <v>2</v>
      </c>
      <c r="Q75" s="20" t="s">
        <v>86</v>
      </c>
      <c r="R75" s="27">
        <f t="shared" si="1"/>
        <v>2</v>
      </c>
      <c r="S75" s="17">
        <v>2</v>
      </c>
    </row>
    <row r="76" spans="1:19" x14ac:dyDescent="0.55000000000000004">
      <c r="A76" s="11">
        <v>8125</v>
      </c>
      <c r="B76" s="12" t="str">
        <f>IF(Table14[[#This Row],[Tree ID]]=Table14[[#This Row],[Tree ID Number]],"","- RETAIN")</f>
        <v/>
      </c>
      <c r="C76" s="13">
        <v>8125</v>
      </c>
      <c r="D76" s="14" t="s">
        <v>124</v>
      </c>
      <c r="E76" s="14" t="s">
        <v>107</v>
      </c>
      <c r="F76" s="13">
        <v>18.399999999999999</v>
      </c>
      <c r="G76" s="15">
        <v>15</v>
      </c>
      <c r="H76" s="15">
        <v>66</v>
      </c>
      <c r="I76" s="15" t="s">
        <v>77</v>
      </c>
      <c r="K76" s="13" t="s">
        <v>5</v>
      </c>
      <c r="L76" s="13" t="s">
        <v>7</v>
      </c>
      <c r="M76" s="13" t="s">
        <v>6</v>
      </c>
      <c r="N7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76" s="13" t="s">
        <v>7</v>
      </c>
      <c r="P76" s="13">
        <v>2</v>
      </c>
      <c r="Q76" s="20" t="s">
        <v>86</v>
      </c>
      <c r="R76" s="27">
        <f t="shared" si="1"/>
        <v>2</v>
      </c>
      <c r="S76" s="17">
        <v>2</v>
      </c>
    </row>
    <row r="77" spans="1:19" x14ac:dyDescent="0.55000000000000004">
      <c r="A77" s="11">
        <v>8126</v>
      </c>
      <c r="B77" s="12" t="str">
        <f>IF(Table14[[#This Row],[Tree ID]]=Table14[[#This Row],[Tree ID Number]],"","- RETAIN")</f>
        <v/>
      </c>
      <c r="C77" s="13">
        <v>8126</v>
      </c>
      <c r="D77" s="14" t="s">
        <v>124</v>
      </c>
      <c r="E77" s="14" t="s">
        <v>107</v>
      </c>
      <c r="F77" s="13">
        <v>13</v>
      </c>
      <c r="G77" s="15">
        <v>18</v>
      </c>
      <c r="H77" s="15">
        <v>66</v>
      </c>
      <c r="I77" s="15" t="s">
        <v>77</v>
      </c>
      <c r="K77" s="13" t="s">
        <v>5</v>
      </c>
      <c r="L77" s="13" t="s">
        <v>7</v>
      </c>
      <c r="M77" s="13" t="s">
        <v>6</v>
      </c>
      <c r="N7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77" s="13" t="s">
        <v>7</v>
      </c>
      <c r="P77" s="13">
        <v>2</v>
      </c>
      <c r="Q77" s="20" t="s">
        <v>86</v>
      </c>
      <c r="R77" s="27">
        <f t="shared" si="1"/>
        <v>2</v>
      </c>
      <c r="S77" s="17">
        <v>2</v>
      </c>
    </row>
    <row r="78" spans="1:19" ht="28.2" x14ac:dyDescent="0.55000000000000004">
      <c r="A78" s="11">
        <v>8127</v>
      </c>
      <c r="B78" s="12" t="str">
        <f>IF(Table14[[#This Row],[Tree ID]]=Table14[[#This Row],[Tree ID Number]],"","- RETAIN")</f>
        <v/>
      </c>
      <c r="C78" s="13">
        <v>8127</v>
      </c>
      <c r="D78" s="14" t="s">
        <v>124</v>
      </c>
      <c r="E78" s="14" t="s">
        <v>107</v>
      </c>
      <c r="F78" s="13">
        <v>9</v>
      </c>
      <c r="G78" s="15">
        <v>14</v>
      </c>
      <c r="H78" s="15">
        <v>60</v>
      </c>
      <c r="I78" s="15" t="s">
        <v>77</v>
      </c>
      <c r="K78" s="13" t="s">
        <v>6</v>
      </c>
      <c r="L78" s="13" t="s">
        <v>8</v>
      </c>
      <c r="M78" s="13" t="s">
        <v>6</v>
      </c>
      <c r="N7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1</v>
      </c>
      <c r="O78" s="13" t="s">
        <v>7</v>
      </c>
      <c r="P78" s="13">
        <v>0</v>
      </c>
      <c r="Q78" s="29" t="s">
        <v>37</v>
      </c>
      <c r="R78" s="27">
        <f t="shared" si="1"/>
        <v>0</v>
      </c>
      <c r="S78" s="17">
        <v>2</v>
      </c>
    </row>
    <row r="79" spans="1:19" x14ac:dyDescent="0.55000000000000004">
      <c r="A79" s="22">
        <v>8128</v>
      </c>
      <c r="B79" s="12" t="str">
        <f>IF(Table14[[#This Row],[Tree ID]]=Table14[[#This Row],[Tree ID Number]],"","- RETAIN")</f>
        <v/>
      </c>
      <c r="C79" s="13">
        <v>8128</v>
      </c>
      <c r="D79" s="14" t="s">
        <v>120</v>
      </c>
      <c r="E79" s="14" t="s">
        <v>103</v>
      </c>
      <c r="F79" s="13">
        <v>38</v>
      </c>
      <c r="G79" s="15">
        <v>20</v>
      </c>
      <c r="H79" s="15">
        <v>84</v>
      </c>
      <c r="I79" s="15" t="s">
        <v>77</v>
      </c>
      <c r="J79" s="15" t="s">
        <v>89</v>
      </c>
      <c r="K79" s="13" t="s">
        <v>5</v>
      </c>
      <c r="L79" s="13" t="s">
        <v>7</v>
      </c>
      <c r="M79" s="13" t="s">
        <v>6</v>
      </c>
      <c r="N7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79" s="13" t="s">
        <v>7</v>
      </c>
      <c r="P79" s="13">
        <v>2</v>
      </c>
      <c r="Q79" s="20" t="s">
        <v>86</v>
      </c>
      <c r="R79" s="27">
        <f t="shared" si="1"/>
        <v>2</v>
      </c>
      <c r="S79" s="17">
        <v>2</v>
      </c>
    </row>
    <row r="80" spans="1:19" x14ac:dyDescent="0.55000000000000004">
      <c r="A80" s="22">
        <v>8129</v>
      </c>
      <c r="B80" s="12" t="str">
        <f>IF(Table14[[#This Row],[Tree ID]]=Table14[[#This Row],[Tree ID Number]],"","- RETAIN")</f>
        <v/>
      </c>
      <c r="C80" s="13">
        <v>8129</v>
      </c>
      <c r="D80" s="14" t="s">
        <v>126</v>
      </c>
      <c r="E80" s="14" t="s">
        <v>109</v>
      </c>
      <c r="F80" s="13">
        <v>10</v>
      </c>
      <c r="G80" s="15">
        <v>0</v>
      </c>
      <c r="H80" s="15">
        <v>55</v>
      </c>
      <c r="I80" s="15" t="s">
        <v>81</v>
      </c>
      <c r="K80" s="13" t="s">
        <v>5</v>
      </c>
      <c r="L80" s="13" t="s">
        <v>7</v>
      </c>
      <c r="M80" s="13" t="s">
        <v>6</v>
      </c>
      <c r="N8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0" s="13" t="s">
        <v>7</v>
      </c>
      <c r="P80" s="19">
        <v>1</v>
      </c>
      <c r="Q80" s="18" t="s">
        <v>82</v>
      </c>
      <c r="R80" s="27">
        <f t="shared" si="1"/>
        <v>1</v>
      </c>
      <c r="S80" s="17">
        <v>3</v>
      </c>
    </row>
    <row r="81" spans="1:19" x14ac:dyDescent="0.55000000000000004">
      <c r="A81" s="11">
        <v>8130</v>
      </c>
      <c r="B81" s="12" t="str">
        <f>IF(Table14[[#This Row],[Tree ID]]=Table14[[#This Row],[Tree ID Number]],"","- RETAIN")</f>
        <v/>
      </c>
      <c r="C81" s="13">
        <v>8130</v>
      </c>
      <c r="D81" s="14" t="s">
        <v>124</v>
      </c>
      <c r="E81" s="14" t="s">
        <v>107</v>
      </c>
      <c r="F81" s="13">
        <v>13</v>
      </c>
      <c r="G81" s="15">
        <v>10</v>
      </c>
      <c r="H81" s="15">
        <v>45</v>
      </c>
      <c r="I81" s="15" t="s">
        <v>77</v>
      </c>
      <c r="K81" s="13" t="s">
        <v>5</v>
      </c>
      <c r="L81" s="13" t="s">
        <v>7</v>
      </c>
      <c r="M81" s="13" t="s">
        <v>6</v>
      </c>
      <c r="N8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1" s="13" t="s">
        <v>7</v>
      </c>
      <c r="P81" s="13">
        <v>2</v>
      </c>
      <c r="Q81" s="20" t="s">
        <v>86</v>
      </c>
      <c r="R81" s="27">
        <f t="shared" si="1"/>
        <v>2</v>
      </c>
      <c r="S81" s="17">
        <v>2</v>
      </c>
    </row>
    <row r="82" spans="1:19" x14ac:dyDescent="0.55000000000000004">
      <c r="A82" s="11">
        <v>8131</v>
      </c>
      <c r="B82" s="12" t="str">
        <f>IF(Table14[[#This Row],[Tree ID]]=Table14[[#This Row],[Tree ID Number]],"","- RETAIN")</f>
        <v/>
      </c>
      <c r="C82" s="13">
        <v>8131</v>
      </c>
      <c r="D82" s="14" t="s">
        <v>120</v>
      </c>
      <c r="E82" s="14" t="s">
        <v>103</v>
      </c>
      <c r="F82" s="13">
        <v>25</v>
      </c>
      <c r="G82" s="15">
        <v>15</v>
      </c>
      <c r="H82" s="15">
        <v>54</v>
      </c>
      <c r="I82" s="15" t="s">
        <v>77</v>
      </c>
      <c r="K82" s="13" t="s">
        <v>5</v>
      </c>
      <c r="L82" s="13" t="s">
        <v>7</v>
      </c>
      <c r="M82" s="13" t="s">
        <v>6</v>
      </c>
      <c r="N8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2" s="13" t="s">
        <v>7</v>
      </c>
      <c r="P82" s="13">
        <v>2</v>
      </c>
      <c r="Q82" s="20" t="s">
        <v>86</v>
      </c>
      <c r="R82" s="27">
        <f t="shared" si="1"/>
        <v>2</v>
      </c>
      <c r="S82" s="17">
        <v>2</v>
      </c>
    </row>
    <row r="83" spans="1:19" x14ac:dyDescent="0.55000000000000004">
      <c r="A83" s="11">
        <v>8132</v>
      </c>
      <c r="B83" s="12" t="str">
        <f>IF(Table14[[#This Row],[Tree ID]]=Table14[[#This Row],[Tree ID Number]],"","- RETAIN")</f>
        <v/>
      </c>
      <c r="C83" s="13">
        <v>8132</v>
      </c>
      <c r="D83" s="14" t="s">
        <v>124</v>
      </c>
      <c r="E83" s="14" t="s">
        <v>107</v>
      </c>
      <c r="F83" s="13">
        <v>29</v>
      </c>
      <c r="G83" s="15">
        <v>25</v>
      </c>
      <c r="H83" s="15">
        <v>54</v>
      </c>
      <c r="I83" s="15" t="s">
        <v>77</v>
      </c>
      <c r="K83" s="13" t="s">
        <v>5</v>
      </c>
      <c r="L83" s="13" t="s">
        <v>7</v>
      </c>
      <c r="M83" s="13" t="s">
        <v>6</v>
      </c>
      <c r="N8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3" s="13" t="s">
        <v>7</v>
      </c>
      <c r="P83" s="13">
        <v>2</v>
      </c>
      <c r="Q83" s="20" t="s">
        <v>86</v>
      </c>
      <c r="R83" s="27">
        <f t="shared" si="1"/>
        <v>2</v>
      </c>
      <c r="S83" s="17">
        <v>2</v>
      </c>
    </row>
    <row r="84" spans="1:19" x14ac:dyDescent="0.55000000000000004">
      <c r="A84" s="11">
        <v>8133</v>
      </c>
      <c r="B84" s="12" t="str">
        <f>IF(Table14[[#This Row],[Tree ID]]=Table14[[#This Row],[Tree ID Number]],"","- RETAIN")</f>
        <v/>
      </c>
      <c r="C84" s="13">
        <v>8133</v>
      </c>
      <c r="D84" s="14" t="s">
        <v>120</v>
      </c>
      <c r="E84" s="14" t="s">
        <v>103</v>
      </c>
      <c r="F84" s="13">
        <v>14</v>
      </c>
      <c r="G84" s="15">
        <v>20</v>
      </c>
      <c r="H84" s="15">
        <v>54</v>
      </c>
      <c r="I84" s="15" t="s">
        <v>77</v>
      </c>
      <c r="K84" s="13" t="s">
        <v>5</v>
      </c>
      <c r="L84" s="13" t="s">
        <v>7</v>
      </c>
      <c r="M84" s="13" t="s">
        <v>6</v>
      </c>
      <c r="N8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4" s="13" t="s">
        <v>7</v>
      </c>
      <c r="P84" s="13">
        <v>2</v>
      </c>
      <c r="Q84" s="20" t="s">
        <v>86</v>
      </c>
      <c r="R84" s="27">
        <f t="shared" si="1"/>
        <v>2</v>
      </c>
      <c r="S84" s="17">
        <v>2</v>
      </c>
    </row>
    <row r="85" spans="1:19" x14ac:dyDescent="0.55000000000000004">
      <c r="A85" s="11">
        <v>8134</v>
      </c>
      <c r="B85" s="12" t="str">
        <f>IF(Table14[[#This Row],[Tree ID]]=Table14[[#This Row],[Tree ID Number]],"","- RETAIN")</f>
        <v/>
      </c>
      <c r="C85" s="13">
        <v>8134</v>
      </c>
      <c r="D85" s="14" t="s">
        <v>120</v>
      </c>
      <c r="E85" s="14" t="s">
        <v>103</v>
      </c>
      <c r="F85" s="13">
        <v>13.6</v>
      </c>
      <c r="G85" s="15">
        <v>15</v>
      </c>
      <c r="H85" s="15">
        <v>50</v>
      </c>
      <c r="I85" s="15" t="s">
        <v>77</v>
      </c>
      <c r="K85" s="13" t="s">
        <v>5</v>
      </c>
      <c r="L85" s="13" t="s">
        <v>7</v>
      </c>
      <c r="M85" s="13" t="s">
        <v>6</v>
      </c>
      <c r="N8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5" s="13" t="s">
        <v>7</v>
      </c>
      <c r="P85" s="13">
        <v>2</v>
      </c>
      <c r="Q85" s="20" t="s">
        <v>86</v>
      </c>
      <c r="R85" s="27">
        <f t="shared" si="1"/>
        <v>2</v>
      </c>
      <c r="S85" s="17">
        <v>2</v>
      </c>
    </row>
    <row r="86" spans="1:19" x14ac:dyDescent="0.55000000000000004">
      <c r="A86" s="11">
        <v>8135</v>
      </c>
      <c r="B86" s="12" t="str">
        <f>IF(Table14[[#This Row],[Tree ID]]=Table14[[#This Row],[Tree ID Number]],"","- RETAIN")</f>
        <v/>
      </c>
      <c r="C86" s="13">
        <v>8135</v>
      </c>
      <c r="D86" s="14" t="s">
        <v>121</v>
      </c>
      <c r="E86" s="14" t="s">
        <v>104</v>
      </c>
      <c r="F86" s="13">
        <v>10</v>
      </c>
      <c r="G86" s="15">
        <v>15</v>
      </c>
      <c r="H86" s="15">
        <v>45</v>
      </c>
      <c r="I86" s="15" t="s">
        <v>77</v>
      </c>
      <c r="K86" s="13" t="s">
        <v>5</v>
      </c>
      <c r="L86" s="13" t="s">
        <v>7</v>
      </c>
      <c r="M86" s="13" t="s">
        <v>6</v>
      </c>
      <c r="N8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6" s="13" t="s">
        <v>7</v>
      </c>
      <c r="P86" s="13">
        <v>2</v>
      </c>
      <c r="Q86" s="20" t="s">
        <v>86</v>
      </c>
      <c r="R86" s="27">
        <f t="shared" si="1"/>
        <v>2</v>
      </c>
      <c r="S86" s="17">
        <v>2</v>
      </c>
    </row>
    <row r="87" spans="1:19" x14ac:dyDescent="0.55000000000000004">
      <c r="A87" s="11">
        <v>8136</v>
      </c>
      <c r="B87" s="12" t="str">
        <f>IF(Table14[[#This Row],[Tree ID]]=Table14[[#This Row],[Tree ID Number]],"","- RETAIN")</f>
        <v/>
      </c>
      <c r="C87" s="13">
        <v>8136</v>
      </c>
      <c r="D87" s="14" t="s">
        <v>124</v>
      </c>
      <c r="E87" s="14" t="s">
        <v>107</v>
      </c>
      <c r="F87" s="13">
        <v>25</v>
      </c>
      <c r="G87" s="15">
        <v>20</v>
      </c>
      <c r="H87" s="15">
        <v>80</v>
      </c>
      <c r="I87" s="15" t="s">
        <v>77</v>
      </c>
      <c r="K87" s="13" t="s">
        <v>5</v>
      </c>
      <c r="L87" s="13" t="s">
        <v>7</v>
      </c>
      <c r="M87" s="13" t="s">
        <v>6</v>
      </c>
      <c r="N8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7" s="13" t="s">
        <v>7</v>
      </c>
      <c r="P87" s="13">
        <v>2</v>
      </c>
      <c r="Q87" s="20" t="s">
        <v>86</v>
      </c>
      <c r="R87" s="27">
        <f t="shared" si="1"/>
        <v>2</v>
      </c>
      <c r="S87" s="17">
        <v>2</v>
      </c>
    </row>
    <row r="88" spans="1:19" x14ac:dyDescent="0.55000000000000004">
      <c r="A88" s="11">
        <v>8137</v>
      </c>
      <c r="B88" s="12" t="str">
        <f>IF(Table14[[#This Row],[Tree ID]]=Table14[[#This Row],[Tree ID Number]],"","- RETAIN")</f>
        <v/>
      </c>
      <c r="C88" s="13">
        <v>8137</v>
      </c>
      <c r="D88" s="14" t="s">
        <v>124</v>
      </c>
      <c r="E88" s="14" t="s">
        <v>107</v>
      </c>
      <c r="F88" s="13">
        <v>10</v>
      </c>
      <c r="G88" s="15">
        <v>18</v>
      </c>
      <c r="H88" s="15">
        <v>65</v>
      </c>
      <c r="I88" s="15" t="s">
        <v>80</v>
      </c>
      <c r="K88" s="13" t="s">
        <v>5</v>
      </c>
      <c r="L88" s="13" t="s">
        <v>7</v>
      </c>
      <c r="M88" s="13" t="s">
        <v>6</v>
      </c>
      <c r="N8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8" s="13" t="s">
        <v>7</v>
      </c>
      <c r="P88" s="19">
        <v>1</v>
      </c>
      <c r="Q88" s="18" t="s">
        <v>85</v>
      </c>
      <c r="R88" s="27">
        <f t="shared" si="1"/>
        <v>1</v>
      </c>
      <c r="S88" s="17">
        <v>3</v>
      </c>
    </row>
    <row r="89" spans="1:19" x14ac:dyDescent="0.55000000000000004">
      <c r="A89" s="11">
        <v>8138</v>
      </c>
      <c r="B89" s="12" t="str">
        <f>IF(Table14[[#This Row],[Tree ID]]=Table14[[#This Row],[Tree ID Number]],"","- RETAIN")</f>
        <v/>
      </c>
      <c r="C89" s="13">
        <v>8138</v>
      </c>
      <c r="D89" s="14" t="s">
        <v>124</v>
      </c>
      <c r="E89" s="14" t="s">
        <v>107</v>
      </c>
      <c r="F89" s="13">
        <v>25</v>
      </c>
      <c r="G89" s="15">
        <v>20</v>
      </c>
      <c r="H89" s="15">
        <v>70</v>
      </c>
      <c r="I89" s="15" t="s">
        <v>80</v>
      </c>
      <c r="K89" s="13" t="s">
        <v>5</v>
      </c>
      <c r="L89" s="13" t="s">
        <v>7</v>
      </c>
      <c r="M89" s="13" t="s">
        <v>6</v>
      </c>
      <c r="N8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89" s="13" t="s">
        <v>7</v>
      </c>
      <c r="P89" s="19">
        <v>1</v>
      </c>
      <c r="Q89" s="18" t="s">
        <v>85</v>
      </c>
      <c r="R89" s="27">
        <f t="shared" si="1"/>
        <v>1</v>
      </c>
      <c r="S89" s="17">
        <v>3</v>
      </c>
    </row>
    <row r="90" spans="1:19" x14ac:dyDescent="0.55000000000000004">
      <c r="A90" s="11">
        <v>8139</v>
      </c>
      <c r="B90" s="12" t="str">
        <f>IF(Table14[[#This Row],[Tree ID]]=Table14[[#This Row],[Tree ID Number]],"","- RETAIN")</f>
        <v/>
      </c>
      <c r="C90" s="13">
        <v>8139</v>
      </c>
      <c r="D90" s="14" t="s">
        <v>124</v>
      </c>
      <c r="E90" s="14" t="s">
        <v>107</v>
      </c>
      <c r="F90" s="13">
        <v>10.8</v>
      </c>
      <c r="G90" s="15">
        <v>15</v>
      </c>
      <c r="H90" s="15">
        <v>33</v>
      </c>
      <c r="I90" s="15" t="s">
        <v>77</v>
      </c>
      <c r="K90" s="13" t="s">
        <v>5</v>
      </c>
      <c r="L90" s="13" t="s">
        <v>7</v>
      </c>
      <c r="M90" s="13" t="s">
        <v>6</v>
      </c>
      <c r="N9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90" s="13" t="s">
        <v>7</v>
      </c>
      <c r="P90" s="13">
        <v>2</v>
      </c>
      <c r="Q90" s="20" t="s">
        <v>86</v>
      </c>
      <c r="R90" s="27">
        <f t="shared" si="1"/>
        <v>2</v>
      </c>
      <c r="S90" s="17">
        <v>2</v>
      </c>
    </row>
    <row r="91" spans="1:19" x14ac:dyDescent="0.55000000000000004">
      <c r="A91" s="11">
        <v>8140</v>
      </c>
      <c r="B91" s="12" t="str">
        <f>IF(Table14[[#This Row],[Tree ID]]=Table14[[#This Row],[Tree ID Number]],"","- RETAIN")</f>
        <v/>
      </c>
      <c r="C91" s="13">
        <v>8140</v>
      </c>
      <c r="D91" s="14" t="s">
        <v>124</v>
      </c>
      <c r="E91" s="14" t="s">
        <v>107</v>
      </c>
      <c r="F91" s="13">
        <v>24</v>
      </c>
      <c r="G91" s="15">
        <v>25</v>
      </c>
      <c r="H91" s="15">
        <v>54</v>
      </c>
      <c r="I91" s="15" t="s">
        <v>77</v>
      </c>
      <c r="K91" s="13" t="s">
        <v>5</v>
      </c>
      <c r="L91" s="13" t="s">
        <v>7</v>
      </c>
      <c r="M91" s="13" t="s">
        <v>6</v>
      </c>
      <c r="N9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91" s="13" t="s">
        <v>7</v>
      </c>
      <c r="P91" s="13">
        <v>2</v>
      </c>
      <c r="Q91" s="20" t="s">
        <v>86</v>
      </c>
      <c r="R91" s="27">
        <f t="shared" si="1"/>
        <v>2</v>
      </c>
      <c r="S91" s="17">
        <v>2</v>
      </c>
    </row>
    <row r="92" spans="1:19" x14ac:dyDescent="0.55000000000000004">
      <c r="A92" s="11">
        <v>8141</v>
      </c>
      <c r="B92" s="12" t="str">
        <f>IF(Table14[[#This Row],[Tree ID]]=Table14[[#This Row],[Tree ID Number]],"","- RETAIN")</f>
        <v/>
      </c>
      <c r="C92" s="13">
        <v>8141</v>
      </c>
      <c r="D92" s="14" t="s">
        <v>124</v>
      </c>
      <c r="E92" s="14" t="s">
        <v>107</v>
      </c>
      <c r="F92" s="13">
        <v>29.7</v>
      </c>
      <c r="G92" s="15">
        <v>20</v>
      </c>
      <c r="H92" s="15">
        <v>54</v>
      </c>
      <c r="I92" s="15" t="s">
        <v>80</v>
      </c>
      <c r="K92" s="13" t="s">
        <v>5</v>
      </c>
      <c r="L92" s="13" t="s">
        <v>7</v>
      </c>
      <c r="M92" s="13" t="s">
        <v>6</v>
      </c>
      <c r="N9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92" s="13" t="s">
        <v>7</v>
      </c>
      <c r="P92" s="13">
        <v>1</v>
      </c>
      <c r="Q92" s="18" t="s">
        <v>85</v>
      </c>
      <c r="R92" s="27">
        <f t="shared" si="1"/>
        <v>1</v>
      </c>
      <c r="S92" s="17">
        <v>3</v>
      </c>
    </row>
    <row r="93" spans="1:19" x14ac:dyDescent="0.55000000000000004">
      <c r="A93" s="11">
        <v>8142</v>
      </c>
      <c r="B93" s="12" t="str">
        <f>IF(Table14[[#This Row],[Tree ID]]=Table14[[#This Row],[Tree ID Number]],"","- RETAIN")</f>
        <v>- RETAIN</v>
      </c>
      <c r="C93" s="13" t="s">
        <v>38</v>
      </c>
      <c r="D93" s="14" t="s">
        <v>127</v>
      </c>
      <c r="E93" s="14" t="s">
        <v>110</v>
      </c>
      <c r="F93" s="13">
        <v>11</v>
      </c>
      <c r="G93" s="15">
        <v>8</v>
      </c>
      <c r="H93" s="15">
        <v>39</v>
      </c>
      <c r="I93" s="15" t="s">
        <v>77</v>
      </c>
      <c r="J93" s="15" t="s">
        <v>84</v>
      </c>
      <c r="L93" s="13" t="s">
        <v>7</v>
      </c>
      <c r="N9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93" s="13"/>
      <c r="Q93" s="29"/>
      <c r="R93" s="27">
        <f t="shared" si="1"/>
        <v>0</v>
      </c>
      <c r="S93" s="17">
        <v>2</v>
      </c>
    </row>
    <row r="94" spans="1:19" x14ac:dyDescent="0.55000000000000004">
      <c r="A94" s="11">
        <v>8143</v>
      </c>
      <c r="B94" s="12" t="str">
        <f>IF(Table14[[#This Row],[Tree ID]]=Table14[[#This Row],[Tree ID Number]],"","- RETAIN")</f>
        <v>- RETAIN</v>
      </c>
      <c r="C94" s="13" t="s">
        <v>39</v>
      </c>
      <c r="D94" s="14" t="s">
        <v>128</v>
      </c>
      <c r="E94" s="14" t="s">
        <v>111</v>
      </c>
      <c r="F94" s="13">
        <v>7.7</v>
      </c>
      <c r="G94" s="15">
        <v>8</v>
      </c>
      <c r="H94" s="15">
        <v>39</v>
      </c>
      <c r="I94" s="15" t="s">
        <v>77</v>
      </c>
      <c r="J94" s="15" t="s">
        <v>84</v>
      </c>
      <c r="L94" s="13" t="s">
        <v>8</v>
      </c>
      <c r="N9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94" s="13"/>
      <c r="Q94" s="29"/>
      <c r="R94" s="27">
        <f t="shared" si="1"/>
        <v>0</v>
      </c>
      <c r="S94" s="17">
        <v>2</v>
      </c>
    </row>
    <row r="95" spans="1:19" x14ac:dyDescent="0.55000000000000004">
      <c r="A95" s="11">
        <v>8144</v>
      </c>
      <c r="B95" s="12" t="str">
        <f>IF(Table14[[#This Row],[Tree ID]]=Table14[[#This Row],[Tree ID Number]],"","- RETAIN")</f>
        <v>- RETAIN</v>
      </c>
      <c r="C95" s="13" t="s">
        <v>40</v>
      </c>
      <c r="D95" s="14" t="s">
        <v>120</v>
      </c>
      <c r="E95" s="14" t="s">
        <v>103</v>
      </c>
      <c r="F95" s="13">
        <v>30</v>
      </c>
      <c r="G95" s="15">
        <v>20</v>
      </c>
      <c r="H95" s="15">
        <v>81</v>
      </c>
      <c r="I95" s="15" t="s">
        <v>79</v>
      </c>
      <c r="J95" s="15" t="s">
        <v>83</v>
      </c>
      <c r="L95" s="13" t="s">
        <v>7</v>
      </c>
      <c r="N9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95" s="13"/>
      <c r="Q95" s="29"/>
      <c r="R95" s="27">
        <f t="shared" si="1"/>
        <v>0</v>
      </c>
      <c r="S95" s="17">
        <v>2</v>
      </c>
    </row>
    <row r="96" spans="1:19" x14ac:dyDescent="0.55000000000000004">
      <c r="A96" s="11">
        <v>8145</v>
      </c>
      <c r="B96" s="12" t="str">
        <f>IF(Table14[[#This Row],[Tree ID]]=Table14[[#This Row],[Tree ID Number]],"","- RETAIN")</f>
        <v>- RETAIN</v>
      </c>
      <c r="C96" s="13" t="s">
        <v>41</v>
      </c>
      <c r="D96" s="14" t="s">
        <v>120</v>
      </c>
      <c r="E96" s="14" t="s">
        <v>103</v>
      </c>
      <c r="F96" s="13">
        <v>29</v>
      </c>
      <c r="G96" s="15">
        <v>25</v>
      </c>
      <c r="H96" s="15">
        <v>84</v>
      </c>
      <c r="I96" s="15" t="s">
        <v>79</v>
      </c>
      <c r="J96" s="15" t="s">
        <v>76</v>
      </c>
      <c r="L96" s="13" t="s">
        <v>7</v>
      </c>
      <c r="N9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96" s="13"/>
      <c r="Q96" s="29"/>
      <c r="R96" s="27">
        <f t="shared" si="1"/>
        <v>0</v>
      </c>
      <c r="S96" s="17">
        <v>2</v>
      </c>
    </row>
    <row r="97" spans="1:19" x14ac:dyDescent="0.55000000000000004">
      <c r="A97" s="11">
        <v>8146</v>
      </c>
      <c r="B97" s="12" t="str">
        <f>IF(Table14[[#This Row],[Tree ID]]=Table14[[#This Row],[Tree ID Number]],"","- RETAIN")</f>
        <v>- RETAIN</v>
      </c>
      <c r="C97" s="13" t="s">
        <v>42</v>
      </c>
      <c r="D97" s="14" t="s">
        <v>120</v>
      </c>
      <c r="E97" s="14" t="s">
        <v>103</v>
      </c>
      <c r="F97" s="13">
        <v>37</v>
      </c>
      <c r="G97" s="15">
        <v>30</v>
      </c>
      <c r="H97" s="15">
        <v>93</v>
      </c>
      <c r="I97" s="15" t="s">
        <v>77</v>
      </c>
      <c r="J97" s="15" t="s">
        <v>83</v>
      </c>
      <c r="L97" s="13" t="s">
        <v>7</v>
      </c>
      <c r="N9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97" s="13"/>
      <c r="Q97" s="29"/>
      <c r="R97" s="27">
        <f t="shared" si="1"/>
        <v>0</v>
      </c>
      <c r="S97" s="17">
        <v>2</v>
      </c>
    </row>
    <row r="98" spans="1:19" x14ac:dyDescent="0.55000000000000004">
      <c r="A98" s="11">
        <v>8147</v>
      </c>
      <c r="B98" s="12" t="str">
        <f>IF(Table14[[#This Row],[Tree ID]]=Table14[[#This Row],[Tree ID Number]],"","- RETAIN")</f>
        <v>- RETAIN</v>
      </c>
      <c r="C98" s="13" t="s">
        <v>43</v>
      </c>
      <c r="D98" s="14" t="s">
        <v>120</v>
      </c>
      <c r="E98" s="14" t="s">
        <v>103</v>
      </c>
      <c r="F98" s="13">
        <v>40</v>
      </c>
      <c r="G98" s="15">
        <v>30</v>
      </c>
      <c r="H98" s="15">
        <v>93</v>
      </c>
      <c r="I98" s="15" t="s">
        <v>77</v>
      </c>
      <c r="J98" s="15" t="s">
        <v>83</v>
      </c>
      <c r="L98" s="13" t="s">
        <v>7</v>
      </c>
      <c r="N9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98" s="13"/>
      <c r="Q98" s="29"/>
      <c r="R98" s="27">
        <f t="shared" si="1"/>
        <v>0</v>
      </c>
      <c r="S98" s="17">
        <v>2</v>
      </c>
    </row>
    <row r="99" spans="1:19" x14ac:dyDescent="0.55000000000000004">
      <c r="A99" s="11">
        <v>8148</v>
      </c>
      <c r="B99" s="12" t="str">
        <f>IF(Table14[[#This Row],[Tree ID]]=Table14[[#This Row],[Tree ID Number]],"","- RETAIN")</f>
        <v>- RETAIN</v>
      </c>
      <c r="C99" s="13" t="s">
        <v>44</v>
      </c>
      <c r="D99" s="14" t="s">
        <v>120</v>
      </c>
      <c r="E99" s="14" t="s">
        <v>103</v>
      </c>
      <c r="F99" s="13">
        <v>31</v>
      </c>
      <c r="G99" s="15">
        <v>25</v>
      </c>
      <c r="H99" s="15">
        <v>90</v>
      </c>
      <c r="I99" s="15" t="s">
        <v>79</v>
      </c>
      <c r="J99" s="15" t="s">
        <v>83</v>
      </c>
      <c r="L99" s="13" t="s">
        <v>7</v>
      </c>
      <c r="N9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99" s="13"/>
      <c r="Q99" s="29"/>
      <c r="R99" s="27">
        <f t="shared" si="1"/>
        <v>0</v>
      </c>
      <c r="S99" s="17">
        <v>2</v>
      </c>
    </row>
    <row r="100" spans="1:19" x14ac:dyDescent="0.55000000000000004">
      <c r="A100" s="11">
        <v>8149</v>
      </c>
      <c r="B100" s="12" t="str">
        <f>IF(Table14[[#This Row],[Tree ID]]=Table14[[#This Row],[Tree ID Number]],"","- RETAIN")</f>
        <v>- RETAIN</v>
      </c>
      <c r="C100" s="13" t="s">
        <v>45</v>
      </c>
      <c r="D100" s="14" t="s">
        <v>129</v>
      </c>
      <c r="E100" s="14" t="s">
        <v>112</v>
      </c>
      <c r="F100" s="13">
        <v>41</v>
      </c>
      <c r="G100" s="15">
        <v>30</v>
      </c>
      <c r="H100" s="15">
        <v>95</v>
      </c>
      <c r="I100" s="15" t="s">
        <v>77</v>
      </c>
      <c r="J100" s="15" t="s">
        <v>83</v>
      </c>
      <c r="L100" s="13" t="s">
        <v>7</v>
      </c>
      <c r="N10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0" s="13"/>
      <c r="Q100" s="29"/>
      <c r="R100" s="27">
        <f t="shared" si="1"/>
        <v>0</v>
      </c>
      <c r="S100" s="17">
        <v>2</v>
      </c>
    </row>
    <row r="101" spans="1:19" x14ac:dyDescent="0.55000000000000004">
      <c r="A101" s="11">
        <v>8150</v>
      </c>
      <c r="B101" s="12" t="str">
        <f>IF(Table14[[#This Row],[Tree ID]]=Table14[[#This Row],[Tree ID Number]],"","- RETAIN")</f>
        <v>- RETAIN</v>
      </c>
      <c r="C101" s="13" t="s">
        <v>46</v>
      </c>
      <c r="D101" s="14" t="s">
        <v>120</v>
      </c>
      <c r="E101" s="14" t="s">
        <v>103</v>
      </c>
      <c r="F101" s="13">
        <v>20</v>
      </c>
      <c r="G101" s="15">
        <v>15</v>
      </c>
      <c r="H101" s="15">
        <v>78</v>
      </c>
      <c r="I101" s="15" t="s">
        <v>77</v>
      </c>
      <c r="J101" s="15" t="s">
        <v>76</v>
      </c>
      <c r="L101" s="13" t="s">
        <v>7</v>
      </c>
      <c r="N10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1" s="13"/>
      <c r="Q101" s="29"/>
      <c r="R101" s="27">
        <f t="shared" si="1"/>
        <v>0</v>
      </c>
      <c r="S101" s="17">
        <v>2</v>
      </c>
    </row>
    <row r="102" spans="1:19" x14ac:dyDescent="0.55000000000000004">
      <c r="A102" s="11">
        <v>8151</v>
      </c>
      <c r="B102" s="12" t="str">
        <f>IF(Table14[[#This Row],[Tree ID]]=Table14[[#This Row],[Tree ID Number]],"","- RETAIN")</f>
        <v>- RETAIN</v>
      </c>
      <c r="C102" s="13" t="s">
        <v>47</v>
      </c>
      <c r="D102" s="14" t="s">
        <v>121</v>
      </c>
      <c r="E102" s="14" t="s">
        <v>104</v>
      </c>
      <c r="F102" s="13">
        <v>25</v>
      </c>
      <c r="G102" s="15">
        <v>18</v>
      </c>
      <c r="H102" s="15">
        <v>84</v>
      </c>
      <c r="I102" s="15" t="s">
        <v>79</v>
      </c>
      <c r="J102" s="15" t="s">
        <v>76</v>
      </c>
      <c r="L102" s="13" t="s">
        <v>7</v>
      </c>
      <c r="N10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2" s="13"/>
      <c r="Q102" s="29"/>
      <c r="R102" s="27">
        <f t="shared" si="1"/>
        <v>0</v>
      </c>
      <c r="S102" s="17">
        <v>2</v>
      </c>
    </row>
    <row r="103" spans="1:19" x14ac:dyDescent="0.55000000000000004">
      <c r="A103" s="11">
        <v>8152</v>
      </c>
      <c r="B103" s="12" t="str">
        <f>IF(Table14[[#This Row],[Tree ID]]=Table14[[#This Row],[Tree ID Number]],"","- RETAIN")</f>
        <v>- RETAIN</v>
      </c>
      <c r="C103" s="13" t="s">
        <v>48</v>
      </c>
      <c r="D103" s="14" t="s">
        <v>120</v>
      </c>
      <c r="E103" s="14" t="s">
        <v>103</v>
      </c>
      <c r="F103" s="13">
        <v>30.1</v>
      </c>
      <c r="G103" s="15">
        <v>20</v>
      </c>
      <c r="H103" s="15">
        <v>60</v>
      </c>
      <c r="I103" s="15" t="s">
        <v>77</v>
      </c>
      <c r="J103" s="15" t="s">
        <v>76</v>
      </c>
      <c r="L103" s="13" t="s">
        <v>7</v>
      </c>
      <c r="N10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3" s="13"/>
      <c r="Q103" s="29"/>
      <c r="R103" s="27">
        <f t="shared" si="1"/>
        <v>0</v>
      </c>
      <c r="S103" s="17">
        <v>2</v>
      </c>
    </row>
    <row r="104" spans="1:19" x14ac:dyDescent="0.55000000000000004">
      <c r="A104" s="11">
        <v>8153</v>
      </c>
      <c r="B104" s="12" t="str">
        <f>IF(Table14[[#This Row],[Tree ID]]=Table14[[#This Row],[Tree ID Number]],"","- RETAIN")</f>
        <v>- RETAIN</v>
      </c>
      <c r="C104" s="13" t="s">
        <v>49</v>
      </c>
      <c r="D104" s="14" t="s">
        <v>121</v>
      </c>
      <c r="E104" s="14" t="s">
        <v>104</v>
      </c>
      <c r="F104" s="13">
        <v>20</v>
      </c>
      <c r="G104" s="15">
        <v>18</v>
      </c>
      <c r="H104" s="15">
        <v>80</v>
      </c>
      <c r="I104" s="15" t="s">
        <v>79</v>
      </c>
      <c r="J104" s="15" t="s">
        <v>76</v>
      </c>
      <c r="L104" s="13" t="s">
        <v>7</v>
      </c>
      <c r="N10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4" s="13"/>
      <c r="Q104" s="29"/>
      <c r="R104" s="27">
        <f t="shared" si="1"/>
        <v>0</v>
      </c>
      <c r="S104" s="17">
        <v>2</v>
      </c>
    </row>
    <row r="105" spans="1:19" x14ac:dyDescent="0.55000000000000004">
      <c r="A105" s="11">
        <v>8154</v>
      </c>
      <c r="B105" s="12" t="str">
        <f>IF(Table14[[#This Row],[Tree ID]]=Table14[[#This Row],[Tree ID Number]],"","- RETAIN")</f>
        <v>- RETAIN</v>
      </c>
      <c r="C105" s="13" t="s">
        <v>50</v>
      </c>
      <c r="D105" s="14" t="s">
        <v>121</v>
      </c>
      <c r="E105" s="14" t="s">
        <v>104</v>
      </c>
      <c r="F105" s="13">
        <v>24</v>
      </c>
      <c r="G105" s="15">
        <v>18</v>
      </c>
      <c r="H105" s="15">
        <v>81</v>
      </c>
      <c r="I105" s="15" t="s">
        <v>79</v>
      </c>
      <c r="J105" s="15" t="s">
        <v>76</v>
      </c>
      <c r="L105" s="13" t="s">
        <v>7</v>
      </c>
      <c r="N10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5" s="13"/>
      <c r="Q105" s="29"/>
      <c r="R105" s="27">
        <f t="shared" si="1"/>
        <v>0</v>
      </c>
      <c r="S105" s="17">
        <v>2</v>
      </c>
    </row>
    <row r="106" spans="1:19" x14ac:dyDescent="0.55000000000000004">
      <c r="A106" s="11">
        <v>8155</v>
      </c>
      <c r="B106" s="12" t="str">
        <f>IF(Table14[[#This Row],[Tree ID]]=Table14[[#This Row],[Tree ID Number]],"","- RETAIN")</f>
        <v>- RETAIN</v>
      </c>
      <c r="C106" s="13" t="s">
        <v>51</v>
      </c>
      <c r="D106" s="14" t="s">
        <v>120</v>
      </c>
      <c r="E106" s="14" t="s">
        <v>103</v>
      </c>
      <c r="F106" s="13">
        <v>31</v>
      </c>
      <c r="G106" s="15">
        <v>25</v>
      </c>
      <c r="H106" s="15">
        <v>85</v>
      </c>
      <c r="I106" s="15" t="s">
        <v>77</v>
      </c>
      <c r="J106" s="15" t="s">
        <v>83</v>
      </c>
      <c r="L106" s="13" t="s">
        <v>7</v>
      </c>
      <c r="N10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6" s="13"/>
      <c r="Q106" s="29"/>
      <c r="R106" s="27">
        <f t="shared" si="1"/>
        <v>0</v>
      </c>
      <c r="S106" s="17">
        <v>2</v>
      </c>
    </row>
    <row r="107" spans="1:19" x14ac:dyDescent="0.55000000000000004">
      <c r="A107" s="11">
        <v>8156</v>
      </c>
      <c r="B107" s="12" t="str">
        <f>IF(Table14[[#This Row],[Tree ID]]=Table14[[#This Row],[Tree ID Number]],"","- RETAIN")</f>
        <v>- RETAIN</v>
      </c>
      <c r="C107" s="13" t="s">
        <v>52</v>
      </c>
      <c r="D107" s="14" t="s">
        <v>121</v>
      </c>
      <c r="E107" s="14" t="s">
        <v>104</v>
      </c>
      <c r="F107" s="13">
        <v>15</v>
      </c>
      <c r="G107" s="15">
        <v>25</v>
      </c>
      <c r="H107" s="15">
        <v>80</v>
      </c>
      <c r="I107" s="15" t="s">
        <v>79</v>
      </c>
      <c r="J107" s="15" t="s">
        <v>76</v>
      </c>
      <c r="L107" s="13" t="s">
        <v>7</v>
      </c>
      <c r="N10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7" s="13"/>
      <c r="Q107" s="29"/>
      <c r="R107" s="27">
        <f t="shared" si="1"/>
        <v>0</v>
      </c>
      <c r="S107" s="17">
        <v>2</v>
      </c>
    </row>
    <row r="108" spans="1:19" x14ac:dyDescent="0.55000000000000004">
      <c r="A108" s="11">
        <v>8157</v>
      </c>
      <c r="B108" s="12" t="str">
        <f>IF(Table14[[#This Row],[Tree ID]]=Table14[[#This Row],[Tree ID Number]],"","- RETAIN")</f>
        <v>- RETAIN</v>
      </c>
      <c r="C108" s="13" t="s">
        <v>53</v>
      </c>
      <c r="D108" s="14" t="s">
        <v>121</v>
      </c>
      <c r="E108" s="14" t="s">
        <v>104</v>
      </c>
      <c r="F108" s="13">
        <v>15</v>
      </c>
      <c r="G108" s="15">
        <v>18</v>
      </c>
      <c r="H108" s="15">
        <v>80</v>
      </c>
      <c r="I108" s="15" t="s">
        <v>77</v>
      </c>
      <c r="J108" s="15" t="s">
        <v>76</v>
      </c>
      <c r="L108" s="13" t="s">
        <v>7</v>
      </c>
      <c r="N10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8" s="13"/>
      <c r="Q108" s="29"/>
      <c r="R108" s="27">
        <f t="shared" si="1"/>
        <v>0</v>
      </c>
      <c r="S108" s="17">
        <v>2</v>
      </c>
    </row>
    <row r="109" spans="1:19" x14ac:dyDescent="0.55000000000000004">
      <c r="A109" s="11">
        <v>8158</v>
      </c>
      <c r="B109" s="12" t="str">
        <f>IF(Table14[[#This Row],[Tree ID]]=Table14[[#This Row],[Tree ID Number]],"","- RETAIN")</f>
        <v>- RETAIN</v>
      </c>
      <c r="C109" s="13" t="s">
        <v>54</v>
      </c>
      <c r="D109" s="14" t="s">
        <v>121</v>
      </c>
      <c r="E109" s="14" t="s">
        <v>104</v>
      </c>
      <c r="F109" s="13">
        <v>20</v>
      </c>
      <c r="G109" s="15">
        <v>18</v>
      </c>
      <c r="H109" s="15">
        <v>78</v>
      </c>
      <c r="I109" s="15" t="s">
        <v>77</v>
      </c>
      <c r="J109" s="15" t="s">
        <v>76</v>
      </c>
      <c r="L109" s="13" t="s">
        <v>7</v>
      </c>
      <c r="N10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09" s="13"/>
      <c r="Q109" s="29"/>
      <c r="R109" s="27">
        <f t="shared" si="1"/>
        <v>0</v>
      </c>
      <c r="S109" s="17">
        <v>2</v>
      </c>
    </row>
    <row r="110" spans="1:19" x14ac:dyDescent="0.55000000000000004">
      <c r="A110" s="11">
        <v>8159</v>
      </c>
      <c r="B110" s="12" t="str">
        <f>IF(Table14[[#This Row],[Tree ID]]=Table14[[#This Row],[Tree ID Number]],"","- RETAIN")</f>
        <v>- RETAIN</v>
      </c>
      <c r="C110" s="13" t="s">
        <v>55</v>
      </c>
      <c r="D110" s="14" t="s">
        <v>119</v>
      </c>
      <c r="E110" s="14" t="s">
        <v>102</v>
      </c>
      <c r="F110" s="13">
        <v>25</v>
      </c>
      <c r="G110" s="15">
        <v>18</v>
      </c>
      <c r="H110" s="15">
        <v>42</v>
      </c>
      <c r="I110" s="15" t="s">
        <v>77</v>
      </c>
      <c r="J110" s="15" t="s">
        <v>4</v>
      </c>
      <c r="L110" s="13" t="s">
        <v>7</v>
      </c>
      <c r="N11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10" s="13"/>
      <c r="Q110" s="29"/>
      <c r="R110" s="27">
        <f t="shared" si="1"/>
        <v>0</v>
      </c>
      <c r="S110" s="17">
        <v>2</v>
      </c>
    </row>
    <row r="111" spans="1:19" x14ac:dyDescent="0.55000000000000004">
      <c r="A111" s="11">
        <v>8160</v>
      </c>
      <c r="B111" s="12" t="str">
        <f>IF(Table14[[#This Row],[Tree ID]]=Table14[[#This Row],[Tree ID Number]],"","- RETAIN")</f>
        <v>- RETAIN</v>
      </c>
      <c r="C111" s="13" t="s">
        <v>56</v>
      </c>
      <c r="D111" s="14" t="s">
        <v>121</v>
      </c>
      <c r="E111" s="14" t="s">
        <v>104</v>
      </c>
      <c r="F111" s="13">
        <v>30</v>
      </c>
      <c r="G111" s="15">
        <v>25</v>
      </c>
      <c r="H111" s="15">
        <v>93</v>
      </c>
      <c r="I111" s="15" t="s">
        <v>81</v>
      </c>
      <c r="J111" s="15" t="s">
        <v>4</v>
      </c>
      <c r="L111" s="13" t="s">
        <v>7</v>
      </c>
      <c r="N11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11" s="13"/>
      <c r="Q111" s="29"/>
      <c r="R111" s="27">
        <f t="shared" si="1"/>
        <v>0</v>
      </c>
      <c r="S111" s="17">
        <v>3</v>
      </c>
    </row>
    <row r="112" spans="1:19" x14ac:dyDescent="0.55000000000000004">
      <c r="A112" s="11">
        <v>8161</v>
      </c>
      <c r="B112" s="12" t="str">
        <f>IF(Table14[[#This Row],[Tree ID]]=Table14[[#This Row],[Tree ID Number]],"","- RETAIN")</f>
        <v/>
      </c>
      <c r="C112" s="13">
        <v>8161</v>
      </c>
      <c r="D112" s="14" t="s">
        <v>119</v>
      </c>
      <c r="E112" s="14" t="s">
        <v>102</v>
      </c>
      <c r="F112" s="13">
        <v>22.9</v>
      </c>
      <c r="G112" s="15">
        <v>0</v>
      </c>
      <c r="H112" s="15">
        <v>45</v>
      </c>
      <c r="I112" s="15" t="s">
        <v>81</v>
      </c>
      <c r="J112" s="15" t="s">
        <v>76</v>
      </c>
      <c r="K112" s="13" t="s">
        <v>6</v>
      </c>
      <c r="L112" s="13" t="s">
        <v>7</v>
      </c>
      <c r="M112" s="13" t="s">
        <v>6</v>
      </c>
      <c r="N11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2</v>
      </c>
      <c r="O112" s="13" t="s">
        <v>7</v>
      </c>
      <c r="P112" s="13">
        <v>1</v>
      </c>
      <c r="Q112" s="18" t="s">
        <v>82</v>
      </c>
      <c r="R112" s="27">
        <f t="shared" si="1"/>
        <v>1</v>
      </c>
      <c r="S112" s="17">
        <v>3</v>
      </c>
    </row>
    <row r="113" spans="1:19" x14ac:dyDescent="0.55000000000000004">
      <c r="A113" s="11">
        <v>8162</v>
      </c>
      <c r="B113" s="12" t="str">
        <f>IF(Table14[[#This Row],[Tree ID]]=Table14[[#This Row],[Tree ID Number]],"","- RETAIN")</f>
        <v>- RETAIN</v>
      </c>
      <c r="C113" s="13" t="s">
        <v>57</v>
      </c>
      <c r="D113" s="14" t="s">
        <v>121</v>
      </c>
      <c r="E113" s="14" t="s">
        <v>104</v>
      </c>
      <c r="F113" s="13">
        <v>42</v>
      </c>
      <c r="G113" s="15">
        <v>30</v>
      </c>
      <c r="H113" s="15">
        <v>78</v>
      </c>
      <c r="I113" s="15" t="s">
        <v>79</v>
      </c>
      <c r="J113" s="15" t="s">
        <v>4</v>
      </c>
      <c r="L113" s="13" t="s">
        <v>7</v>
      </c>
      <c r="N11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13" s="13"/>
      <c r="Q113" s="29"/>
      <c r="R113" s="27">
        <f t="shared" si="1"/>
        <v>0</v>
      </c>
      <c r="S113" s="17">
        <v>2</v>
      </c>
    </row>
    <row r="114" spans="1:19" x14ac:dyDescent="0.55000000000000004">
      <c r="A114" s="11">
        <v>8163</v>
      </c>
      <c r="B114" s="12" t="str">
        <f>IF(Table14[[#This Row],[Tree ID]]=Table14[[#This Row],[Tree ID Number]],"","- RETAIN")</f>
        <v/>
      </c>
      <c r="C114" s="13">
        <v>8163</v>
      </c>
      <c r="D114" s="14" t="s">
        <v>121</v>
      </c>
      <c r="E114" s="14" t="s">
        <v>104</v>
      </c>
      <c r="F114" s="13">
        <v>36</v>
      </c>
      <c r="G114" s="15">
        <v>0</v>
      </c>
      <c r="H114" s="15">
        <v>99</v>
      </c>
      <c r="I114" s="15" t="s">
        <v>81</v>
      </c>
      <c r="J114" s="15" t="s">
        <v>4</v>
      </c>
      <c r="L114" s="13" t="s">
        <v>7</v>
      </c>
      <c r="M114" s="13" t="s">
        <v>6</v>
      </c>
      <c r="N11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6</v>
      </c>
      <c r="O114" s="13" t="s">
        <v>7</v>
      </c>
      <c r="P114" s="19">
        <v>1</v>
      </c>
      <c r="Q114" s="18" t="s">
        <v>82</v>
      </c>
      <c r="R114" s="27">
        <f t="shared" si="1"/>
        <v>1</v>
      </c>
      <c r="S114" s="17">
        <v>4</v>
      </c>
    </row>
    <row r="115" spans="1:19" x14ac:dyDescent="0.55000000000000004">
      <c r="A115" s="11">
        <v>8164</v>
      </c>
      <c r="B115" s="12" t="str">
        <f>IF(Table14[[#This Row],[Tree ID]]=Table14[[#This Row],[Tree ID Number]],"","- RETAIN")</f>
        <v>- RETAIN</v>
      </c>
      <c r="C115" s="13" t="s">
        <v>58</v>
      </c>
      <c r="D115" s="14" t="s">
        <v>121</v>
      </c>
      <c r="E115" s="14" t="s">
        <v>104</v>
      </c>
      <c r="F115" s="13">
        <v>35</v>
      </c>
      <c r="G115" s="15">
        <v>25</v>
      </c>
      <c r="H115" s="15">
        <v>94</v>
      </c>
      <c r="I115" s="15" t="s">
        <v>77</v>
      </c>
      <c r="J115" s="15" t="s">
        <v>4</v>
      </c>
      <c r="L115" s="13" t="s">
        <v>7</v>
      </c>
      <c r="N11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15" s="13"/>
      <c r="Q115" s="29"/>
      <c r="R115" s="27">
        <f t="shared" si="1"/>
        <v>0</v>
      </c>
      <c r="S115" s="17">
        <v>2</v>
      </c>
    </row>
    <row r="116" spans="1:19" x14ac:dyDescent="0.55000000000000004">
      <c r="A116" s="11">
        <v>8165</v>
      </c>
      <c r="B116" s="12" t="str">
        <f>IF(Table14[[#This Row],[Tree ID]]=Table14[[#This Row],[Tree ID Number]],"","- RETAIN")</f>
        <v>- RETAIN</v>
      </c>
      <c r="C116" s="13" t="s">
        <v>59</v>
      </c>
      <c r="D116" s="14" t="s">
        <v>121</v>
      </c>
      <c r="E116" s="14" t="s">
        <v>104</v>
      </c>
      <c r="F116" s="13">
        <v>28</v>
      </c>
      <c r="G116" s="15">
        <v>25</v>
      </c>
      <c r="H116" s="15">
        <v>114</v>
      </c>
      <c r="I116" s="15" t="s">
        <v>77</v>
      </c>
      <c r="J116" s="15" t="s">
        <v>76</v>
      </c>
      <c r="L116" s="13" t="s">
        <v>7</v>
      </c>
      <c r="N11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16" s="13"/>
      <c r="Q116" s="29"/>
      <c r="R116" s="27">
        <f t="shared" si="1"/>
        <v>0</v>
      </c>
      <c r="S116" s="17">
        <v>2</v>
      </c>
    </row>
    <row r="117" spans="1:19" x14ac:dyDescent="0.55000000000000004">
      <c r="A117" s="11">
        <v>8166</v>
      </c>
      <c r="B117" s="12" t="str">
        <f>IF(Table14[[#This Row],[Tree ID]]=Table14[[#This Row],[Tree ID Number]],"","- RETAIN")</f>
        <v/>
      </c>
      <c r="C117" s="13">
        <v>8166</v>
      </c>
      <c r="D117" s="14" t="s">
        <v>121</v>
      </c>
      <c r="E117" s="14" t="s">
        <v>104</v>
      </c>
      <c r="F117" s="13">
        <v>11</v>
      </c>
      <c r="G117" s="15">
        <v>0</v>
      </c>
      <c r="H117" s="15">
        <v>68</v>
      </c>
      <c r="I117" s="15" t="s">
        <v>25</v>
      </c>
      <c r="J117" s="15" t="s">
        <v>76</v>
      </c>
      <c r="K117" s="13" t="s">
        <v>6</v>
      </c>
      <c r="L117" s="13" t="s">
        <v>8</v>
      </c>
      <c r="M117" s="13" t="s">
        <v>6</v>
      </c>
      <c r="N11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2</v>
      </c>
      <c r="O117" s="13" t="s">
        <v>7</v>
      </c>
      <c r="P117" s="13">
        <v>0</v>
      </c>
      <c r="Q117" s="29" t="s">
        <v>25</v>
      </c>
      <c r="R117" s="27">
        <f t="shared" si="1"/>
        <v>0</v>
      </c>
      <c r="S117" s="17">
        <v>4</v>
      </c>
    </row>
    <row r="118" spans="1:19" x14ac:dyDescent="0.55000000000000004">
      <c r="A118" s="11">
        <v>8167</v>
      </c>
      <c r="B118" s="12" t="str">
        <f>IF(Table14[[#This Row],[Tree ID]]=Table14[[#This Row],[Tree ID Number]],"","- RETAIN")</f>
        <v>- RETAIN</v>
      </c>
      <c r="C118" s="13" t="s">
        <v>60</v>
      </c>
      <c r="D118" s="14" t="s">
        <v>121</v>
      </c>
      <c r="E118" s="14" t="s">
        <v>104</v>
      </c>
      <c r="F118" s="13">
        <v>24</v>
      </c>
      <c r="G118" s="15">
        <v>18</v>
      </c>
      <c r="H118" s="15">
        <v>129</v>
      </c>
      <c r="I118" s="15" t="s">
        <v>80</v>
      </c>
      <c r="J118" s="15" t="s">
        <v>76</v>
      </c>
      <c r="L118" s="13" t="s">
        <v>7</v>
      </c>
      <c r="N11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18" s="13"/>
      <c r="Q118" s="29"/>
      <c r="R118" s="27">
        <f t="shared" si="1"/>
        <v>0</v>
      </c>
      <c r="S118" s="17">
        <v>3</v>
      </c>
    </row>
    <row r="119" spans="1:19" x14ac:dyDescent="0.55000000000000004">
      <c r="A119" s="11">
        <v>8168</v>
      </c>
      <c r="B119" s="12" t="str">
        <f>IF(Table14[[#This Row],[Tree ID]]=Table14[[#This Row],[Tree ID Number]],"","- RETAIN")</f>
        <v>- RETAIN</v>
      </c>
      <c r="C119" s="13" t="s">
        <v>61</v>
      </c>
      <c r="D119" s="14" t="s">
        <v>119</v>
      </c>
      <c r="E119" s="14" t="s">
        <v>102</v>
      </c>
      <c r="F119" s="13">
        <v>24</v>
      </c>
      <c r="G119" s="15">
        <v>20</v>
      </c>
      <c r="H119" s="15">
        <v>75</v>
      </c>
      <c r="I119" s="15" t="s">
        <v>80</v>
      </c>
      <c r="J119" s="15" t="s">
        <v>76</v>
      </c>
      <c r="L119" s="13" t="s">
        <v>7</v>
      </c>
      <c r="N11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19" s="13"/>
      <c r="Q119" s="29"/>
      <c r="R119" s="27">
        <f t="shared" si="1"/>
        <v>0</v>
      </c>
      <c r="S119" s="17">
        <v>3</v>
      </c>
    </row>
    <row r="120" spans="1:19" x14ac:dyDescent="0.55000000000000004">
      <c r="A120" s="11">
        <v>8169</v>
      </c>
      <c r="B120" s="12" t="str">
        <f>IF(Table14[[#This Row],[Tree ID]]=Table14[[#This Row],[Tree ID Number]],"","- RETAIN")</f>
        <v>- RETAIN</v>
      </c>
      <c r="C120" s="13" t="s">
        <v>62</v>
      </c>
      <c r="D120" s="14" t="s">
        <v>130</v>
      </c>
      <c r="E120" s="14" t="s">
        <v>113</v>
      </c>
      <c r="F120" s="13">
        <v>23</v>
      </c>
      <c r="G120" s="15">
        <v>20</v>
      </c>
      <c r="H120" s="15">
        <v>78</v>
      </c>
      <c r="I120" s="15" t="s">
        <v>79</v>
      </c>
      <c r="J120" s="15" t="s">
        <v>76</v>
      </c>
      <c r="L120" s="13" t="s">
        <v>7</v>
      </c>
      <c r="N12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0" s="13"/>
      <c r="Q120" s="29"/>
      <c r="R120" s="27">
        <f t="shared" si="1"/>
        <v>0</v>
      </c>
      <c r="S120" s="17">
        <v>2</v>
      </c>
    </row>
    <row r="121" spans="1:19" x14ac:dyDescent="0.55000000000000004">
      <c r="A121" s="11">
        <v>8170</v>
      </c>
      <c r="B121" s="12" t="str">
        <f>IF(Table14[[#This Row],[Tree ID]]=Table14[[#This Row],[Tree ID Number]],"","- RETAIN")</f>
        <v>- RETAIN</v>
      </c>
      <c r="C121" s="13" t="s">
        <v>63</v>
      </c>
      <c r="D121" s="14" t="s">
        <v>131</v>
      </c>
      <c r="E121" s="14" t="s">
        <v>114</v>
      </c>
      <c r="F121" s="13">
        <v>9</v>
      </c>
      <c r="G121" s="15">
        <v>15</v>
      </c>
      <c r="H121" s="15">
        <v>24</v>
      </c>
      <c r="I121" s="15" t="s">
        <v>79</v>
      </c>
      <c r="J121" s="15" t="s">
        <v>76</v>
      </c>
      <c r="L121" s="13" t="s">
        <v>8</v>
      </c>
      <c r="N12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1" s="13"/>
      <c r="Q121" s="29"/>
      <c r="R121" s="27">
        <f t="shared" si="1"/>
        <v>0</v>
      </c>
      <c r="S121" s="17">
        <v>2</v>
      </c>
    </row>
    <row r="122" spans="1:19" x14ac:dyDescent="0.55000000000000004">
      <c r="A122" s="11">
        <v>8171</v>
      </c>
      <c r="B122" s="12" t="str">
        <f>IF(Table14[[#This Row],[Tree ID]]=Table14[[#This Row],[Tree ID Number]],"","- RETAIN")</f>
        <v>- RETAIN</v>
      </c>
      <c r="C122" s="13" t="s">
        <v>64</v>
      </c>
      <c r="D122" s="14" t="s">
        <v>130</v>
      </c>
      <c r="E122" s="14" t="s">
        <v>113</v>
      </c>
      <c r="F122" s="13">
        <v>16</v>
      </c>
      <c r="G122" s="15">
        <v>18</v>
      </c>
      <c r="H122" s="15">
        <v>78</v>
      </c>
      <c r="I122" s="15" t="s">
        <v>79</v>
      </c>
      <c r="J122" s="15" t="s">
        <v>76</v>
      </c>
      <c r="L122" s="13" t="s">
        <v>7</v>
      </c>
      <c r="N12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2" s="13"/>
      <c r="Q122" s="29"/>
      <c r="R122" s="27">
        <f t="shared" si="1"/>
        <v>0</v>
      </c>
      <c r="S122" s="17">
        <v>2</v>
      </c>
    </row>
    <row r="123" spans="1:19" x14ac:dyDescent="0.55000000000000004">
      <c r="A123" s="11">
        <v>8172</v>
      </c>
      <c r="B123" s="12" t="str">
        <f>IF(Table14[[#This Row],[Tree ID]]=Table14[[#This Row],[Tree ID Number]],"","- RETAIN")</f>
        <v>- RETAIN</v>
      </c>
      <c r="C123" s="13" t="s">
        <v>65</v>
      </c>
      <c r="D123" s="14" t="s">
        <v>130</v>
      </c>
      <c r="E123" s="14" t="s">
        <v>113</v>
      </c>
      <c r="F123" s="13">
        <v>14</v>
      </c>
      <c r="G123" s="15">
        <v>18</v>
      </c>
      <c r="H123" s="15">
        <v>42</v>
      </c>
      <c r="I123" s="15" t="s">
        <v>79</v>
      </c>
      <c r="J123" s="15" t="s">
        <v>76</v>
      </c>
      <c r="L123" s="13" t="s">
        <v>7</v>
      </c>
      <c r="N12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3" s="13"/>
      <c r="Q123" s="29"/>
      <c r="R123" s="27">
        <f t="shared" si="1"/>
        <v>0</v>
      </c>
      <c r="S123" s="17">
        <v>2</v>
      </c>
    </row>
    <row r="124" spans="1:19" x14ac:dyDescent="0.55000000000000004">
      <c r="A124" s="11">
        <v>8173</v>
      </c>
      <c r="B124" s="12" t="str">
        <f>IF(Table14[[#This Row],[Tree ID]]=Table14[[#This Row],[Tree ID Number]],"","- RETAIN")</f>
        <v>- RETAIN</v>
      </c>
      <c r="C124" s="13" t="s">
        <v>66</v>
      </c>
      <c r="D124" s="14" t="s">
        <v>124</v>
      </c>
      <c r="E124" s="14" t="s">
        <v>107</v>
      </c>
      <c r="F124" s="13">
        <v>18</v>
      </c>
      <c r="G124" s="15">
        <v>18</v>
      </c>
      <c r="H124" s="15">
        <v>42</v>
      </c>
      <c r="I124" s="15" t="s">
        <v>78</v>
      </c>
      <c r="J124" s="15" t="s">
        <v>76</v>
      </c>
      <c r="L124" s="13" t="s">
        <v>7</v>
      </c>
      <c r="N12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4" s="13"/>
      <c r="Q124" s="29"/>
      <c r="R124" s="27">
        <f t="shared" si="1"/>
        <v>0</v>
      </c>
      <c r="S124" s="17">
        <v>3</v>
      </c>
    </row>
    <row r="125" spans="1:19" x14ac:dyDescent="0.55000000000000004">
      <c r="A125" s="11">
        <v>8174</v>
      </c>
      <c r="B125" s="12" t="str">
        <f>IF(Table14[[#This Row],[Tree ID]]=Table14[[#This Row],[Tree ID Number]],"","- RETAIN")</f>
        <v>- RETAIN</v>
      </c>
      <c r="C125" s="13" t="s">
        <v>67</v>
      </c>
      <c r="D125" s="14" t="s">
        <v>121</v>
      </c>
      <c r="E125" s="14" t="s">
        <v>104</v>
      </c>
      <c r="F125" s="13">
        <v>24</v>
      </c>
      <c r="G125" s="15">
        <v>25</v>
      </c>
      <c r="H125" s="15">
        <v>57</v>
      </c>
      <c r="I125" s="15" t="s">
        <v>77</v>
      </c>
      <c r="J125" s="15" t="s">
        <v>76</v>
      </c>
      <c r="L125" s="13" t="s">
        <v>7</v>
      </c>
      <c r="N12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5" s="13"/>
      <c r="Q125" s="29"/>
      <c r="R125" s="27">
        <f t="shared" si="1"/>
        <v>0</v>
      </c>
      <c r="S125" s="17">
        <v>2</v>
      </c>
    </row>
    <row r="126" spans="1:19" x14ac:dyDescent="0.55000000000000004">
      <c r="A126" s="11">
        <v>8175</v>
      </c>
      <c r="B126" s="12" t="str">
        <f>IF(Table14[[#This Row],[Tree ID]]=Table14[[#This Row],[Tree ID Number]],"","- RETAIN")</f>
        <v>- RETAIN</v>
      </c>
      <c r="C126" s="13" t="s">
        <v>68</v>
      </c>
      <c r="D126" s="14" t="s">
        <v>121</v>
      </c>
      <c r="E126" s="14" t="s">
        <v>104</v>
      </c>
      <c r="F126" s="13">
        <v>34</v>
      </c>
      <c r="G126" s="15">
        <v>30</v>
      </c>
      <c r="H126" s="15">
        <v>83</v>
      </c>
      <c r="I126" s="15" t="s">
        <v>77</v>
      </c>
      <c r="J126" s="15" t="s">
        <v>4</v>
      </c>
      <c r="L126" s="13" t="s">
        <v>7</v>
      </c>
      <c r="N126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6" s="13"/>
      <c r="Q126" s="29"/>
      <c r="R126" s="27">
        <f t="shared" si="1"/>
        <v>0</v>
      </c>
      <c r="S126" s="17">
        <v>2</v>
      </c>
    </row>
    <row r="127" spans="1:19" x14ac:dyDescent="0.55000000000000004">
      <c r="A127" s="11">
        <v>8176</v>
      </c>
      <c r="B127" s="12" t="str">
        <f>IF(Table14[[#This Row],[Tree ID]]=Table14[[#This Row],[Tree ID Number]],"","- RETAIN")</f>
        <v>- RETAIN</v>
      </c>
      <c r="C127" s="13" t="s">
        <v>69</v>
      </c>
      <c r="D127" s="14" t="s">
        <v>121</v>
      </c>
      <c r="E127" s="14" t="s">
        <v>104</v>
      </c>
      <c r="F127" s="13">
        <v>41</v>
      </c>
      <c r="G127" s="15">
        <v>30</v>
      </c>
      <c r="H127" s="15">
        <v>90</v>
      </c>
      <c r="I127" s="15" t="s">
        <v>77</v>
      </c>
      <c r="J127" s="15" t="s">
        <v>4</v>
      </c>
      <c r="L127" s="13" t="s">
        <v>7</v>
      </c>
      <c r="N127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7" s="13"/>
      <c r="Q127" s="29"/>
      <c r="R127" s="27">
        <f t="shared" si="1"/>
        <v>0</v>
      </c>
      <c r="S127" s="17">
        <v>2</v>
      </c>
    </row>
    <row r="128" spans="1:19" x14ac:dyDescent="0.55000000000000004">
      <c r="A128" s="11">
        <v>8177</v>
      </c>
      <c r="B128" s="12" t="str">
        <f>IF(Table14[[#This Row],[Tree ID]]=Table14[[#This Row],[Tree ID Number]],"","- RETAIN")</f>
        <v>- RETAIN</v>
      </c>
      <c r="C128" s="13" t="s">
        <v>70</v>
      </c>
      <c r="D128" s="14" t="s">
        <v>132</v>
      </c>
      <c r="E128" s="14" t="s">
        <v>115</v>
      </c>
      <c r="F128" s="13">
        <v>18.2</v>
      </c>
      <c r="G128" s="15">
        <v>15</v>
      </c>
      <c r="H128" s="15">
        <v>24</v>
      </c>
      <c r="I128" s="15" t="s">
        <v>77</v>
      </c>
      <c r="J128" s="15" t="s">
        <v>76</v>
      </c>
      <c r="L128" s="13" t="s">
        <v>7</v>
      </c>
      <c r="N128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8" s="13"/>
      <c r="Q128" s="29"/>
      <c r="R128" s="27">
        <f t="shared" si="1"/>
        <v>0</v>
      </c>
      <c r="S128" s="17">
        <v>2</v>
      </c>
    </row>
    <row r="129" spans="1:19" x14ac:dyDescent="0.55000000000000004">
      <c r="A129" s="11">
        <v>8178</v>
      </c>
      <c r="B129" s="12" t="str">
        <f>IF(Table14[[#This Row],[Tree ID]]=Table14[[#This Row],[Tree ID Number]],"","- RETAIN")</f>
        <v>- RETAIN</v>
      </c>
      <c r="C129" s="13" t="s">
        <v>71</v>
      </c>
      <c r="D129" s="14" t="s">
        <v>132</v>
      </c>
      <c r="E129" s="14" t="s">
        <v>115</v>
      </c>
      <c r="F129" s="13">
        <v>12</v>
      </c>
      <c r="G129" s="15">
        <v>8</v>
      </c>
      <c r="H129" s="15">
        <v>18</v>
      </c>
      <c r="I129" s="15" t="s">
        <v>77</v>
      </c>
      <c r="J129" s="15" t="s">
        <v>76</v>
      </c>
      <c r="L129" s="13" t="s">
        <v>7</v>
      </c>
      <c r="N129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29" s="13"/>
      <c r="Q129" s="29"/>
      <c r="R129" s="27">
        <f t="shared" si="1"/>
        <v>0</v>
      </c>
      <c r="S129" s="17">
        <v>2</v>
      </c>
    </row>
    <row r="130" spans="1:19" x14ac:dyDescent="0.55000000000000004">
      <c r="A130" s="11">
        <v>8179</v>
      </c>
      <c r="B130" s="12" t="str">
        <f>IF(Table14[[#This Row],[Tree ID]]=Table14[[#This Row],[Tree ID Number]],"","- RETAIN")</f>
        <v>- RETAIN</v>
      </c>
      <c r="C130" s="13" t="s">
        <v>72</v>
      </c>
      <c r="D130" s="14" t="s">
        <v>132</v>
      </c>
      <c r="E130" s="14" t="s">
        <v>115</v>
      </c>
      <c r="F130" s="13">
        <v>20</v>
      </c>
      <c r="G130" s="15">
        <v>8</v>
      </c>
      <c r="H130" s="15">
        <v>20</v>
      </c>
      <c r="I130" s="15" t="s">
        <v>77</v>
      </c>
      <c r="J130" s="15" t="s">
        <v>76</v>
      </c>
      <c r="L130" s="13" t="s">
        <v>7</v>
      </c>
      <c r="N130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30" s="13"/>
      <c r="Q130" s="29"/>
      <c r="R130" s="27">
        <f t="shared" ref="R130:R135" si="2">IF(O130="Y",P130,N130)</f>
        <v>0</v>
      </c>
      <c r="S130" s="17">
        <v>2</v>
      </c>
    </row>
    <row r="131" spans="1:19" x14ac:dyDescent="0.55000000000000004">
      <c r="A131" s="11">
        <v>8180</v>
      </c>
      <c r="B131" s="12" t="str">
        <f>IF(Table14[[#This Row],[Tree ID]]=Table14[[#This Row],[Tree ID Number]],"","- RETAIN")</f>
        <v>- RETAIN</v>
      </c>
      <c r="C131" s="13" t="s">
        <v>73</v>
      </c>
      <c r="D131" s="14" t="s">
        <v>127</v>
      </c>
      <c r="E131" s="14" t="s">
        <v>110</v>
      </c>
      <c r="F131" s="13">
        <v>14.8</v>
      </c>
      <c r="G131" s="15">
        <v>12</v>
      </c>
      <c r="H131" s="15">
        <v>49</v>
      </c>
      <c r="I131" s="15" t="s">
        <v>77</v>
      </c>
      <c r="J131" s="15" t="s">
        <v>76</v>
      </c>
      <c r="L131" s="13" t="s">
        <v>7</v>
      </c>
      <c r="N131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31" s="13"/>
      <c r="Q131" s="29"/>
      <c r="R131" s="27">
        <f t="shared" si="2"/>
        <v>0</v>
      </c>
      <c r="S131" s="17">
        <v>2</v>
      </c>
    </row>
    <row r="132" spans="1:19" x14ac:dyDescent="0.55000000000000004">
      <c r="A132" s="11">
        <v>8181</v>
      </c>
      <c r="B132" s="12" t="str">
        <f>IF(Table14[[#This Row],[Tree ID]]=Table14[[#This Row],[Tree ID Number]],"","- RETAIN")</f>
        <v>- RETAIN</v>
      </c>
      <c r="C132" s="13" t="s">
        <v>74</v>
      </c>
      <c r="D132" s="14" t="s">
        <v>127</v>
      </c>
      <c r="E132" s="14" t="s">
        <v>110</v>
      </c>
      <c r="F132" s="13">
        <v>19.2</v>
      </c>
      <c r="G132" s="15">
        <v>15</v>
      </c>
      <c r="H132" s="15">
        <v>48</v>
      </c>
      <c r="I132" s="15" t="s">
        <v>77</v>
      </c>
      <c r="J132" s="15" t="s">
        <v>76</v>
      </c>
      <c r="L132" s="13" t="s">
        <v>7</v>
      </c>
      <c r="N132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32" s="13"/>
      <c r="Q132" s="29"/>
      <c r="R132" s="27">
        <f t="shared" si="2"/>
        <v>0</v>
      </c>
      <c r="S132" s="17">
        <v>2</v>
      </c>
    </row>
    <row r="133" spans="1:19" x14ac:dyDescent="0.55000000000000004">
      <c r="A133" s="11">
        <v>8182</v>
      </c>
      <c r="B133" s="12" t="str">
        <f>IF(Table14[[#This Row],[Tree ID]]=Table14[[#This Row],[Tree ID Number]],"","- RETAIN")</f>
        <v>- RETAIN</v>
      </c>
      <c r="C133" s="13" t="s">
        <v>75</v>
      </c>
      <c r="D133" s="14" t="s">
        <v>133</v>
      </c>
      <c r="E133" s="14" t="s">
        <v>116</v>
      </c>
      <c r="F133" s="13">
        <v>9.1</v>
      </c>
      <c r="G133" s="15">
        <v>8</v>
      </c>
      <c r="H133" s="15">
        <v>21</v>
      </c>
      <c r="I133" s="15" t="s">
        <v>77</v>
      </c>
      <c r="J133" s="15" t="s">
        <v>76</v>
      </c>
      <c r="L133" s="13" t="s">
        <v>8</v>
      </c>
      <c r="N133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0</v>
      </c>
      <c r="O133" s="13"/>
      <c r="Q133" s="29"/>
      <c r="R133" s="27">
        <f t="shared" si="2"/>
        <v>0</v>
      </c>
      <c r="S133" s="17">
        <v>3</v>
      </c>
    </row>
    <row r="134" spans="1:19" x14ac:dyDescent="0.55000000000000004">
      <c r="A134" s="11">
        <v>8183</v>
      </c>
      <c r="B134" s="12" t="str">
        <f>IF(Table14[[#This Row],[Tree ID]]=Table14[[#This Row],[Tree ID Number]],"","- RETAIN")</f>
        <v/>
      </c>
      <c r="C134" s="13">
        <v>8183</v>
      </c>
      <c r="D134" s="14" t="s">
        <v>132</v>
      </c>
      <c r="E134" s="14" t="s">
        <v>115</v>
      </c>
      <c r="F134" s="13">
        <v>12.7</v>
      </c>
      <c r="G134" s="15">
        <v>8</v>
      </c>
      <c r="H134" s="15">
        <v>18</v>
      </c>
      <c r="I134" s="15" t="s">
        <v>77</v>
      </c>
      <c r="J134" s="15" t="s">
        <v>76</v>
      </c>
      <c r="K134" s="13" t="s">
        <v>6</v>
      </c>
      <c r="L134" s="13" t="s">
        <v>7</v>
      </c>
      <c r="M134" s="13" t="s">
        <v>6</v>
      </c>
      <c r="N134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2</v>
      </c>
      <c r="O134" s="13"/>
      <c r="Q134" s="29"/>
      <c r="R134" s="27">
        <f t="shared" si="2"/>
        <v>2</v>
      </c>
      <c r="S134" s="17">
        <v>2</v>
      </c>
    </row>
    <row r="135" spans="1:19" x14ac:dyDescent="0.55000000000000004">
      <c r="A135" s="11">
        <v>8184</v>
      </c>
      <c r="B135" s="12" t="str">
        <f>IF(Table14[[#This Row],[Tree ID]]=Table14[[#This Row],[Tree ID Number]],"","- RETAIN")</f>
        <v/>
      </c>
      <c r="C135" s="13">
        <v>8184</v>
      </c>
      <c r="D135" s="14" t="s">
        <v>132</v>
      </c>
      <c r="E135" s="14" t="s">
        <v>115</v>
      </c>
      <c r="F135" s="13">
        <v>17.5</v>
      </c>
      <c r="G135" s="15">
        <v>10</v>
      </c>
      <c r="H135" s="15">
        <v>20</v>
      </c>
      <c r="I135" s="15" t="s">
        <v>77</v>
      </c>
      <c r="J135" s="15" t="s">
        <v>76</v>
      </c>
      <c r="K135" s="13" t="s">
        <v>6</v>
      </c>
      <c r="L135" s="13" t="s">
        <v>7</v>
      </c>
      <c r="M135" s="13" t="s">
        <v>6</v>
      </c>
      <c r="N135" s="13">
        <f>IF(Table14[[#This Row],[Number]]="- retain",0,IF(Table14[[#This Row],[Grove]]="Exceptional",6,IF(Table14[[#This Row],[Grove]]="Grove",6,IF(Table14[[#This Row],[Diameter (inches)]]&lt;=1,0,IF(Table14[[#This Row],[Diameter (inches)]]&lt;10,1,IF(Table14[[#This Row],[Diameter (inches)]]&lt;24,2,IF(Table14[[#This Row],[Diameter (inches)]]&lt;36,3,IF(Table14[[#This Row],[Diameter (inches)]]&gt;=36,6,0))))))))</f>
        <v>2</v>
      </c>
      <c r="O135" s="13"/>
      <c r="Q135" s="29"/>
      <c r="R135" s="27">
        <f t="shared" si="2"/>
        <v>2</v>
      </c>
      <c r="S135" s="17">
        <v>2</v>
      </c>
    </row>
    <row r="141" spans="1:19" x14ac:dyDescent="0.55000000000000004">
      <c r="A141" s="23">
        <f>COUNTIF(L2:L135,"Y")</f>
        <v>127</v>
      </c>
    </row>
    <row r="142" spans="1:19" x14ac:dyDescent="0.55000000000000004">
      <c r="A142" s="23">
        <f>COUNT(F2:F92)</f>
        <v>91</v>
      </c>
    </row>
  </sheetData>
  <mergeCells count="8">
    <mergeCell ref="T29:T32"/>
    <mergeCell ref="T33:T35"/>
    <mergeCell ref="T2:T5"/>
    <mergeCell ref="T6:T8"/>
    <mergeCell ref="T11:T14"/>
    <mergeCell ref="T15:T17"/>
    <mergeCell ref="T20:T23"/>
    <mergeCell ref="T24:T26"/>
  </mergeCells>
  <conditionalFormatting sqref="F2:F135">
    <cfRule type="expression" dxfId="23" priority="9">
      <formula>AND($F2&gt;=10,NOT($B2="- RETAIN"))</formula>
    </cfRule>
  </conditionalFormatting>
  <conditionalFormatting sqref="J30:J33 J36:J39 J43:J45 J50 J52:J135 J2:J28">
    <cfRule type="expression" dxfId="22" priority="2">
      <formula>AND(OR($J2="grove",$J2="exceptional (grove)",$J2="exceptional"),NOT(B2="- RETAIN"),$F2&gt;=10)</formula>
    </cfRule>
  </conditionalFormatting>
  <conditionalFormatting sqref="K2:K135">
    <cfRule type="cellIs" dxfId="20" priority="7" operator="equal">
      <formula>"Grove"</formula>
    </cfRule>
    <cfRule type="cellIs" dxfId="19" priority="8" operator="equal">
      <formula>"Exceptional"</formula>
    </cfRule>
  </conditionalFormatting>
  <conditionalFormatting sqref="K29 K34:K35 K40:K42 K46:K49 K51 K2:K13">
    <cfRule type="expression" dxfId="18" priority="21">
      <formula>AND(OR($K2="grove",$K2="exceptional (grove)",$K2="exceptional"),NOT(B2="- RETAIN"),$F2&gt;=10)</formula>
    </cfRule>
  </conditionalFormatting>
  <conditionalFormatting sqref="L2:L135 F136:J1048576">
    <cfRule type="cellIs" dxfId="17" priority="6" operator="equal">
      <formula>"Y"</formula>
    </cfRule>
  </conditionalFormatting>
  <conditionalFormatting sqref="M2:M135 K136:K1048576">
    <cfRule type="cellIs" dxfId="16" priority="5" operator="equal">
      <formula>"N"</formula>
    </cfRule>
  </conditionalFormatting>
  <conditionalFormatting sqref="N2:N135">
    <cfRule type="expression" dxfId="15" priority="3">
      <formula>"IF(C2'Exceptional',6)"</formula>
    </cfRule>
    <cfRule type="expression" dxfId="14" priority="4">
      <formula>"IF(B2&lt;10,1,IF(B2&lt;24,2,IF(B2&lt;36,3)))"</formula>
    </cfRule>
  </conditionalFormatting>
  <pageMargins left="0.7" right="0.7" top="0.75" bottom="0.75" header="0.3" footer="0.3"/>
  <pageSetup scale="50" fitToHeight="0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4B46E7-BF2F-4EEB-BF9A-A3BE3A7B087B}">
          <x14:formula1>
            <xm:f>'Drop Downs'!$B$1:$B$3</xm:f>
          </x14:formula1>
          <xm:sqref>O2:O135 K136:K1048576 M2:M1048576</xm:sqref>
        </x14:dataValidation>
        <x14:dataValidation type="list" allowBlank="1" showInputMessage="1" showErrorMessage="1" xr:uid="{AC97672D-D02E-4632-A1E7-FCE8D8622F84}">
          <x14:formula1>
            <xm:f>'Drop Downs'!$B$1:$B$2</xm:f>
          </x14:formula1>
          <xm:sqref>F136:J1048576 L2:L135</xm:sqref>
        </x14:dataValidation>
        <x14:dataValidation type="list" allowBlank="1" showInputMessage="1" showErrorMessage="1" xr:uid="{65972FBB-11FC-4186-9096-377DC40A7FE1}">
          <x14:formula1>
            <xm:f>'Drop Downs'!$A$1:$A$3</xm:f>
          </x14:formula1>
          <xm:sqref>K10:K135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E62BC-D2A2-452A-AFEF-10B173C0401D}">
  <sheetPr>
    <pageSetUpPr fitToPage="1"/>
  </sheetPr>
  <dimension ref="A1:T142"/>
  <sheetViews>
    <sheetView tabSelected="1" view="pageBreakPreview" topLeftCell="C1" zoomScaleNormal="100" zoomScaleSheetLayoutView="100" workbookViewId="0">
      <pane ySplit="1" topLeftCell="A2" activePane="bottomLeft" state="frozen"/>
      <selection pane="bottomLeft" activeCell="Q10" sqref="Q10"/>
    </sheetView>
  </sheetViews>
  <sheetFormatPr defaultColWidth="25.68359375" defaultRowHeight="14.1" x14ac:dyDescent="0.55000000000000004"/>
  <cols>
    <col min="1" max="1" width="10.62890625" style="11" hidden="1" customWidth="1"/>
    <col min="2" max="2" width="10.62890625" style="12" hidden="1" customWidth="1"/>
    <col min="3" max="3" width="14.62890625" style="13" bestFit="1" customWidth="1"/>
    <col min="4" max="4" width="21.83984375" style="15" bestFit="1" customWidth="1"/>
    <col min="5" max="5" width="18.15625" style="15" bestFit="1" customWidth="1"/>
    <col min="6" max="6" width="9.83984375" style="13" customWidth="1"/>
    <col min="7" max="8" width="8.5234375" style="15" bestFit="1" customWidth="1"/>
    <col min="9" max="9" width="10.83984375" style="15" bestFit="1" customWidth="1"/>
    <col min="10" max="10" width="17.3671875" style="15" customWidth="1"/>
    <col min="11" max="11" width="8.83984375" style="13" customWidth="1"/>
    <col min="12" max="12" width="10.68359375" style="13" customWidth="1"/>
    <col min="13" max="14" width="7" style="13" customWidth="1"/>
    <col min="15" max="15" width="7" style="16" customWidth="1"/>
    <col min="16" max="16" width="7" style="13" customWidth="1"/>
    <col min="17" max="17" width="47.47265625" style="29" customWidth="1"/>
    <col min="18" max="18" width="7" style="27" customWidth="1"/>
    <col min="19" max="19" width="7" style="13" customWidth="1"/>
    <col min="20" max="16384" width="25.68359375" style="13"/>
  </cols>
  <sheetData>
    <row r="1" spans="1:20" s="3" customFormat="1" ht="161.69999999999999" thickBot="1" x14ac:dyDescent="0.55000000000000004">
      <c r="A1" s="1" t="s">
        <v>97</v>
      </c>
      <c r="B1" s="2" t="s">
        <v>99</v>
      </c>
      <c r="C1" s="3" t="s">
        <v>11</v>
      </c>
      <c r="D1" s="4" t="s">
        <v>95</v>
      </c>
      <c r="E1" s="4" t="s">
        <v>134</v>
      </c>
      <c r="F1" s="5" t="s">
        <v>9</v>
      </c>
      <c r="G1" s="6" t="s">
        <v>96</v>
      </c>
      <c r="H1" s="6" t="s">
        <v>98</v>
      </c>
      <c r="I1" s="6" t="s">
        <v>94</v>
      </c>
      <c r="J1" s="7" t="s">
        <v>93</v>
      </c>
      <c r="K1" s="3" t="s">
        <v>5</v>
      </c>
      <c r="L1" s="3" t="s">
        <v>1</v>
      </c>
      <c r="M1" s="8" t="s">
        <v>0</v>
      </c>
      <c r="N1" s="9" t="s">
        <v>2</v>
      </c>
      <c r="O1" s="8" t="s">
        <v>12</v>
      </c>
      <c r="P1" s="8" t="s">
        <v>3</v>
      </c>
      <c r="Q1" s="28" t="s">
        <v>135</v>
      </c>
      <c r="R1" s="25" t="s">
        <v>10</v>
      </c>
      <c r="S1" s="10" t="s">
        <v>92</v>
      </c>
    </row>
    <row r="2" spans="1:20" ht="14.4" thickTop="1" x14ac:dyDescent="0.55000000000000004">
      <c r="A2" s="11">
        <v>8051</v>
      </c>
      <c r="B2" s="12" t="str">
        <f>IF(Table1[[#This Row],[Tree ID]]=Table1[[#This Row],[Tree ID Number]],"","- RETAIN")</f>
        <v>- RETAIN</v>
      </c>
      <c r="C2" s="13" t="s">
        <v>13</v>
      </c>
      <c r="D2" s="14" t="s">
        <v>117</v>
      </c>
      <c r="E2" s="14" t="s">
        <v>100</v>
      </c>
      <c r="F2" s="13">
        <v>14</v>
      </c>
      <c r="G2" s="15">
        <v>12</v>
      </c>
      <c r="H2" s="15">
        <v>27</v>
      </c>
      <c r="I2" s="15" t="s">
        <v>77</v>
      </c>
      <c r="K2" s="15" t="s">
        <v>5</v>
      </c>
      <c r="L2" s="13" t="s">
        <v>7</v>
      </c>
      <c r="N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2" s="13"/>
      <c r="R2" s="26">
        <f t="shared" ref="R2:R33" si="0">IF(O2="Y",P2,N2)</f>
        <v>0</v>
      </c>
      <c r="S2" s="17">
        <v>3</v>
      </c>
      <c r="T2" s="58" t="s">
        <v>137</v>
      </c>
    </row>
    <row r="3" spans="1:20" x14ac:dyDescent="0.55000000000000004">
      <c r="A3" s="11">
        <v>8052</v>
      </c>
      <c r="B3" s="12" t="str">
        <f>IF(Table1[[#This Row],[Tree ID]]=Table1[[#This Row],[Tree ID Number]],"","- RETAIN")</f>
        <v>- RETAIN</v>
      </c>
      <c r="C3" s="13" t="s">
        <v>14</v>
      </c>
      <c r="D3" s="14" t="s">
        <v>118</v>
      </c>
      <c r="E3" s="14" t="s">
        <v>101</v>
      </c>
      <c r="F3" s="13">
        <v>13</v>
      </c>
      <c r="G3" s="15">
        <v>18</v>
      </c>
      <c r="H3" s="15">
        <v>27</v>
      </c>
      <c r="I3" s="15" t="s">
        <v>79</v>
      </c>
      <c r="K3" s="13" t="s">
        <v>5</v>
      </c>
      <c r="L3" s="13" t="s">
        <v>7</v>
      </c>
      <c r="N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3" s="13"/>
      <c r="R3" s="27">
        <f t="shared" si="0"/>
        <v>0</v>
      </c>
      <c r="S3" s="17">
        <v>2</v>
      </c>
      <c r="T3" s="59"/>
    </row>
    <row r="4" spans="1:20" x14ac:dyDescent="0.55000000000000004">
      <c r="A4" s="11">
        <v>8053</v>
      </c>
      <c r="B4" s="12" t="str">
        <f>IF(Table1[[#This Row],[Tree ID]]=Table1[[#This Row],[Tree ID Number]],"","- RETAIN")</f>
        <v>- RETAIN</v>
      </c>
      <c r="C4" s="13" t="s">
        <v>15</v>
      </c>
      <c r="D4" s="14" t="s">
        <v>119</v>
      </c>
      <c r="E4" s="14" t="s">
        <v>102</v>
      </c>
      <c r="F4" s="13">
        <v>12.2</v>
      </c>
      <c r="G4" s="15">
        <v>10</v>
      </c>
      <c r="H4" s="15">
        <v>33</v>
      </c>
      <c r="I4" s="15" t="s">
        <v>77</v>
      </c>
      <c r="K4" s="13" t="s">
        <v>5</v>
      </c>
      <c r="L4" s="13" t="s">
        <v>7</v>
      </c>
      <c r="N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4" s="13"/>
      <c r="R4" s="27">
        <f t="shared" si="0"/>
        <v>0</v>
      </c>
      <c r="S4" s="17">
        <v>3</v>
      </c>
      <c r="T4" s="59"/>
    </row>
    <row r="5" spans="1:20" ht="14.4" thickBot="1" x14ac:dyDescent="0.6">
      <c r="A5" s="11">
        <v>8054</v>
      </c>
      <c r="B5" s="12" t="str">
        <f>IF(Table1[[#This Row],[Tree ID]]=Table1[[#This Row],[Tree ID Number]],"","- RETAIN")</f>
        <v>- RETAIN</v>
      </c>
      <c r="C5" s="13" t="s">
        <v>16</v>
      </c>
      <c r="D5" s="14" t="s">
        <v>120</v>
      </c>
      <c r="E5" s="14" t="s">
        <v>103</v>
      </c>
      <c r="F5" s="13">
        <v>14</v>
      </c>
      <c r="G5" s="15">
        <v>12</v>
      </c>
      <c r="H5" s="15">
        <v>30</v>
      </c>
      <c r="I5" s="15" t="s">
        <v>77</v>
      </c>
      <c r="K5" s="13" t="s">
        <v>5</v>
      </c>
      <c r="L5" s="13" t="s">
        <v>7</v>
      </c>
      <c r="N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5" s="13"/>
      <c r="R5" s="27">
        <f t="shared" si="0"/>
        <v>0</v>
      </c>
      <c r="S5" s="17">
        <v>2</v>
      </c>
      <c r="T5" s="59"/>
    </row>
    <row r="6" spans="1:20" x14ac:dyDescent="0.55000000000000004">
      <c r="A6" s="11">
        <v>8055</v>
      </c>
      <c r="B6" s="12" t="str">
        <f>IF(Table1[[#This Row],[Tree ID]]=Table1[[#This Row],[Tree ID Number]],"","- RETAIN")</f>
        <v>- RETAIN</v>
      </c>
      <c r="C6" s="13" t="s">
        <v>17</v>
      </c>
      <c r="D6" s="14" t="s">
        <v>118</v>
      </c>
      <c r="E6" s="14" t="s">
        <v>101</v>
      </c>
      <c r="F6" s="13">
        <v>12</v>
      </c>
      <c r="G6" s="15">
        <v>10</v>
      </c>
      <c r="H6" s="15">
        <v>27</v>
      </c>
      <c r="I6" s="15" t="s">
        <v>79</v>
      </c>
      <c r="K6" s="13" t="s">
        <v>5</v>
      </c>
      <c r="L6" s="13" t="s">
        <v>7</v>
      </c>
      <c r="N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6" s="13"/>
      <c r="R6" s="27">
        <f t="shared" si="0"/>
        <v>0</v>
      </c>
      <c r="S6" s="17">
        <v>2</v>
      </c>
      <c r="T6" s="60">
        <f>SUM(Table1[Total Replacement Trees Required per Tree])</f>
        <v>150</v>
      </c>
    </row>
    <row r="7" spans="1:20" x14ac:dyDescent="0.55000000000000004">
      <c r="A7" s="11">
        <v>8056</v>
      </c>
      <c r="B7" s="12" t="str">
        <f>IF(Table1[[#This Row],[Tree ID]]=Table1[[#This Row],[Tree ID Number]],"","- RETAIN")</f>
        <v>- RETAIN</v>
      </c>
      <c r="C7" s="13" t="s">
        <v>18</v>
      </c>
      <c r="D7" s="14" t="s">
        <v>118</v>
      </c>
      <c r="E7" s="14" t="s">
        <v>101</v>
      </c>
      <c r="F7" s="13">
        <v>17</v>
      </c>
      <c r="G7" s="15">
        <v>18</v>
      </c>
      <c r="H7" s="15">
        <v>24</v>
      </c>
      <c r="I7" s="15" t="s">
        <v>77</v>
      </c>
      <c r="K7" s="13" t="s">
        <v>5</v>
      </c>
      <c r="L7" s="13" t="s">
        <v>7</v>
      </c>
      <c r="N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7" s="13"/>
      <c r="R7" s="27">
        <f t="shared" si="0"/>
        <v>0</v>
      </c>
      <c r="S7" s="17">
        <v>2</v>
      </c>
      <c r="T7" s="56"/>
    </row>
    <row r="8" spans="1:20" ht="14.4" thickBot="1" x14ac:dyDescent="0.6">
      <c r="A8" s="11">
        <v>8057</v>
      </c>
      <c r="B8" s="12" t="str">
        <f>IF(Table1[[#This Row],[Tree ID]]=Table1[[#This Row],[Tree ID Number]],"","- RETAIN")</f>
        <v>- RETAIN</v>
      </c>
      <c r="C8" s="13" t="s">
        <v>19</v>
      </c>
      <c r="D8" s="14" t="s">
        <v>121</v>
      </c>
      <c r="E8" s="14" t="s">
        <v>104</v>
      </c>
      <c r="F8" s="13">
        <v>22</v>
      </c>
      <c r="G8" s="15">
        <v>15</v>
      </c>
      <c r="H8" s="15">
        <v>72</v>
      </c>
      <c r="I8" s="15" t="s">
        <v>77</v>
      </c>
      <c r="K8" s="13" t="s">
        <v>5</v>
      </c>
      <c r="L8" s="13" t="s">
        <v>7</v>
      </c>
      <c r="N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8" s="13"/>
      <c r="R8" s="27">
        <f t="shared" si="0"/>
        <v>0</v>
      </c>
      <c r="S8" s="17">
        <v>2</v>
      </c>
      <c r="T8" s="57"/>
    </row>
    <row r="9" spans="1:20" ht="14.4" x14ac:dyDescent="0.55000000000000004">
      <c r="A9" s="11">
        <v>8058</v>
      </c>
      <c r="B9" s="12" t="str">
        <f>IF(Table1[[#This Row],[Tree ID]]=Table1[[#This Row],[Tree ID Number]],"","- RETAIN")</f>
        <v>- RETAIN</v>
      </c>
      <c r="C9" s="13" t="s">
        <v>20</v>
      </c>
      <c r="D9" s="14" t="s">
        <v>121</v>
      </c>
      <c r="E9" s="14" t="s">
        <v>104</v>
      </c>
      <c r="F9" s="13">
        <v>16</v>
      </c>
      <c r="G9" s="15">
        <v>15</v>
      </c>
      <c r="H9" s="15">
        <v>66</v>
      </c>
      <c r="I9" s="15" t="s">
        <v>77</v>
      </c>
      <c r="K9" s="13" t="s">
        <v>5</v>
      </c>
      <c r="L9" s="13" t="s">
        <v>7</v>
      </c>
      <c r="N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9" s="13"/>
      <c r="R9" s="27">
        <f t="shared" si="0"/>
        <v>0</v>
      </c>
      <c r="S9" s="17">
        <v>2</v>
      </c>
      <c r="T9" s="24"/>
    </row>
    <row r="10" spans="1:20" ht="14.7" thickBot="1" x14ac:dyDescent="0.6">
      <c r="A10" s="11">
        <v>8059</v>
      </c>
      <c r="B10" s="12" t="str">
        <f>IF(Table1[[#This Row],[Tree ID]]=Table1[[#This Row],[Tree ID Number]],"","- RETAIN")</f>
        <v>- RETAIN</v>
      </c>
      <c r="C10" s="13" t="s">
        <v>21</v>
      </c>
      <c r="D10" s="14" t="s">
        <v>122</v>
      </c>
      <c r="E10" s="14" t="s">
        <v>105</v>
      </c>
      <c r="F10" s="13">
        <v>17</v>
      </c>
      <c r="G10" s="15">
        <v>8</v>
      </c>
      <c r="H10" s="15">
        <v>18</v>
      </c>
      <c r="I10" s="15" t="s">
        <v>80</v>
      </c>
      <c r="J10" s="15" t="s">
        <v>89</v>
      </c>
      <c r="L10" s="13" t="s">
        <v>7</v>
      </c>
      <c r="N1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" s="13"/>
      <c r="R10" s="27">
        <f t="shared" si="0"/>
        <v>0</v>
      </c>
      <c r="S10" s="17">
        <v>3</v>
      </c>
      <c r="T10" s="24"/>
    </row>
    <row r="11" spans="1:20" x14ac:dyDescent="0.55000000000000004">
      <c r="A11" s="11">
        <v>8060</v>
      </c>
      <c r="B11" s="12" t="str">
        <f>IF(Table1[[#This Row],[Tree ID]]=Table1[[#This Row],[Tree ID Number]],"","- RETAIN")</f>
        <v>- RETAIN</v>
      </c>
      <c r="C11" s="13" t="s">
        <v>22</v>
      </c>
      <c r="D11" s="14" t="s">
        <v>123</v>
      </c>
      <c r="E11" s="14" t="s">
        <v>106</v>
      </c>
      <c r="F11" s="13">
        <v>15</v>
      </c>
      <c r="G11" s="15">
        <v>8</v>
      </c>
      <c r="H11" s="15">
        <v>51</v>
      </c>
      <c r="I11" s="15" t="s">
        <v>79</v>
      </c>
      <c r="K11" s="13" t="s">
        <v>5</v>
      </c>
      <c r="L11" s="13" t="s">
        <v>7</v>
      </c>
      <c r="N1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1" s="13"/>
      <c r="R11" s="27">
        <f t="shared" si="0"/>
        <v>0</v>
      </c>
      <c r="S11" s="17">
        <v>3</v>
      </c>
      <c r="T11" s="53" t="s">
        <v>138</v>
      </c>
    </row>
    <row r="12" spans="1:20" x14ac:dyDescent="0.55000000000000004">
      <c r="A12" s="11">
        <v>8061</v>
      </c>
      <c r="B12" s="12" t="str">
        <f>IF(Table1[[#This Row],[Tree ID]]=Table1[[#This Row],[Tree ID Number]],"","- RETAIN")</f>
        <v>- RETAIN</v>
      </c>
      <c r="C12" s="13" t="s">
        <v>23</v>
      </c>
      <c r="D12" s="14" t="s">
        <v>118</v>
      </c>
      <c r="E12" s="14" t="s">
        <v>101</v>
      </c>
      <c r="F12" s="13">
        <v>15</v>
      </c>
      <c r="G12" s="15">
        <v>12</v>
      </c>
      <c r="H12" s="15">
        <v>27</v>
      </c>
      <c r="I12" s="15" t="s">
        <v>79</v>
      </c>
      <c r="K12" s="13" t="s">
        <v>5</v>
      </c>
      <c r="L12" s="13" t="s">
        <v>7</v>
      </c>
      <c r="N1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" s="13"/>
      <c r="R12" s="27">
        <f t="shared" si="0"/>
        <v>0</v>
      </c>
      <c r="S12" s="17">
        <v>2</v>
      </c>
      <c r="T12" s="54"/>
    </row>
    <row r="13" spans="1:20" x14ac:dyDescent="0.55000000000000004">
      <c r="A13" s="11">
        <v>8062</v>
      </c>
      <c r="B13" s="12" t="str">
        <f>IF(Table1[[#This Row],[Tree ID]]=Table1[[#This Row],[Tree ID Number]],"","- RETAIN")</f>
        <v>- RETAIN</v>
      </c>
      <c r="C13" s="13" t="s">
        <v>24</v>
      </c>
      <c r="D13" s="14" t="s">
        <v>118</v>
      </c>
      <c r="E13" s="14" t="s">
        <v>101</v>
      </c>
      <c r="F13" s="13">
        <v>17</v>
      </c>
      <c r="G13" s="15">
        <v>12</v>
      </c>
      <c r="H13" s="15">
        <v>20</v>
      </c>
      <c r="I13" s="15" t="s">
        <v>77</v>
      </c>
      <c r="K13" s="13" t="s">
        <v>5</v>
      </c>
      <c r="L13" s="13" t="s">
        <v>7</v>
      </c>
      <c r="N1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3" s="13"/>
      <c r="R13" s="27">
        <f t="shared" si="0"/>
        <v>0</v>
      </c>
      <c r="S13" s="17">
        <v>2</v>
      </c>
      <c r="T13" s="54"/>
    </row>
    <row r="14" spans="1:20" ht="14.4" thickBot="1" x14ac:dyDescent="0.6">
      <c r="A14" s="11">
        <v>8063</v>
      </c>
      <c r="B14" s="12" t="str">
        <f>IF(Table1[[#This Row],[Tree ID]]=Table1[[#This Row],[Tree ID Number]],"","- RETAIN")</f>
        <v/>
      </c>
      <c r="C14" s="13">
        <v>8063</v>
      </c>
      <c r="D14" s="14" t="s">
        <v>122</v>
      </c>
      <c r="E14" s="14" t="s">
        <v>105</v>
      </c>
      <c r="F14" s="13">
        <v>32</v>
      </c>
      <c r="G14" s="15">
        <v>20</v>
      </c>
      <c r="H14" s="15">
        <v>70</v>
      </c>
      <c r="I14" s="15" t="s">
        <v>77</v>
      </c>
      <c r="J14" s="15" t="s">
        <v>89</v>
      </c>
      <c r="K14" s="13" t="s">
        <v>5</v>
      </c>
      <c r="L14" s="13" t="s">
        <v>7</v>
      </c>
      <c r="M14" s="13" t="s">
        <v>6</v>
      </c>
      <c r="N1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14" s="13"/>
      <c r="R14" s="27">
        <f t="shared" si="0"/>
        <v>6</v>
      </c>
      <c r="S14" s="17">
        <v>2</v>
      </c>
      <c r="T14" s="55"/>
    </row>
    <row r="15" spans="1:20" x14ac:dyDescent="0.55000000000000004">
      <c r="A15" s="11">
        <v>8064</v>
      </c>
      <c r="B15" s="12" t="str">
        <f>IF(Table1[[#This Row],[Tree ID]]=Table1[[#This Row],[Tree ID Number]],"","- RETAIN")</f>
        <v/>
      </c>
      <c r="C15" s="13">
        <v>8064</v>
      </c>
      <c r="D15" s="14" t="s">
        <v>120</v>
      </c>
      <c r="E15" s="14" t="s">
        <v>103</v>
      </c>
      <c r="F15" s="13">
        <v>36</v>
      </c>
      <c r="G15" s="15">
        <v>20</v>
      </c>
      <c r="H15" s="15">
        <v>77</v>
      </c>
      <c r="I15" s="15" t="s">
        <v>78</v>
      </c>
      <c r="J15" s="15" t="s">
        <v>89</v>
      </c>
      <c r="K15" s="13" t="s">
        <v>5</v>
      </c>
      <c r="L15" s="13" t="s">
        <v>7</v>
      </c>
      <c r="M15" s="13" t="s">
        <v>6</v>
      </c>
      <c r="N1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15" s="13" t="s">
        <v>7</v>
      </c>
      <c r="P15" s="13">
        <v>1</v>
      </c>
      <c r="Q15" s="49" t="s">
        <v>90</v>
      </c>
      <c r="R15" s="27">
        <f t="shared" si="0"/>
        <v>1</v>
      </c>
      <c r="S15" s="17">
        <v>2</v>
      </c>
      <c r="T15" s="56">
        <v>127</v>
      </c>
    </row>
    <row r="16" spans="1:20" x14ac:dyDescent="0.55000000000000004">
      <c r="A16" s="11">
        <v>8065</v>
      </c>
      <c r="B16" s="12" t="str">
        <f>IF(Table1[[#This Row],[Tree ID]]=Table1[[#This Row],[Tree ID Number]],"","- RETAIN")</f>
        <v/>
      </c>
      <c r="C16" s="13">
        <v>8065</v>
      </c>
      <c r="D16" s="14" t="s">
        <v>120</v>
      </c>
      <c r="E16" s="14" t="s">
        <v>103</v>
      </c>
      <c r="F16" s="13">
        <v>38</v>
      </c>
      <c r="G16" s="15">
        <v>20</v>
      </c>
      <c r="H16" s="15">
        <v>77</v>
      </c>
      <c r="I16" s="15" t="s">
        <v>81</v>
      </c>
      <c r="J16" s="15" t="s">
        <v>89</v>
      </c>
      <c r="K16" s="13" t="s">
        <v>5</v>
      </c>
      <c r="L16" s="13" t="s">
        <v>7</v>
      </c>
      <c r="M16" s="13" t="s">
        <v>6</v>
      </c>
      <c r="N1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16" s="13" t="s">
        <v>7</v>
      </c>
      <c r="P16" s="19">
        <v>1</v>
      </c>
      <c r="Q16" s="16" t="s">
        <v>82</v>
      </c>
      <c r="R16" s="27">
        <f t="shared" si="0"/>
        <v>1</v>
      </c>
      <c r="S16" s="17">
        <v>3</v>
      </c>
      <c r="T16" s="56"/>
    </row>
    <row r="17" spans="1:20" ht="14.4" thickBot="1" x14ac:dyDescent="0.6">
      <c r="A17" s="11">
        <v>8066</v>
      </c>
      <c r="B17" s="12" t="str">
        <f>IF(Table1[[#This Row],[Tree ID]]=Table1[[#This Row],[Tree ID Number]],"","- RETAIN")</f>
        <v/>
      </c>
      <c r="C17" s="13">
        <v>8066</v>
      </c>
      <c r="D17" s="14" t="s">
        <v>120</v>
      </c>
      <c r="E17" s="14" t="s">
        <v>103</v>
      </c>
      <c r="F17" s="13">
        <v>32</v>
      </c>
      <c r="G17" s="15">
        <v>20</v>
      </c>
      <c r="H17" s="15">
        <v>70</v>
      </c>
      <c r="I17" s="15" t="s">
        <v>80</v>
      </c>
      <c r="J17" s="15" t="s">
        <v>89</v>
      </c>
      <c r="K17" s="13" t="s">
        <v>5</v>
      </c>
      <c r="L17" s="13" t="s">
        <v>7</v>
      </c>
      <c r="M17" s="13" t="s">
        <v>6</v>
      </c>
      <c r="N1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17" s="13" t="s">
        <v>7</v>
      </c>
      <c r="P17" s="13">
        <v>1</v>
      </c>
      <c r="Q17" s="49" t="s">
        <v>85</v>
      </c>
      <c r="R17" s="27">
        <f t="shared" si="0"/>
        <v>1</v>
      </c>
      <c r="S17" s="17">
        <v>3</v>
      </c>
      <c r="T17" s="57"/>
    </row>
    <row r="18" spans="1:20" ht="14.4" x14ac:dyDescent="0.55000000000000004">
      <c r="A18" s="11">
        <v>8067</v>
      </c>
      <c r="B18" s="12" t="str">
        <f>IF(Table1[[#This Row],[Tree ID]]=Table1[[#This Row],[Tree ID Number]],"","- RETAIN")</f>
        <v/>
      </c>
      <c r="C18" s="13">
        <v>8067</v>
      </c>
      <c r="D18" s="14" t="s">
        <v>124</v>
      </c>
      <c r="E18" s="14" t="s">
        <v>107</v>
      </c>
      <c r="F18" s="13">
        <v>13</v>
      </c>
      <c r="G18" s="15">
        <v>5</v>
      </c>
      <c r="H18" s="15">
        <v>17</v>
      </c>
      <c r="I18" s="15" t="s">
        <v>81</v>
      </c>
      <c r="K18" s="13" t="s">
        <v>5</v>
      </c>
      <c r="L18" s="13" t="s">
        <v>7</v>
      </c>
      <c r="M18" s="13" t="s">
        <v>6</v>
      </c>
      <c r="N1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18" s="13" t="s">
        <v>7</v>
      </c>
      <c r="P18" s="13">
        <v>1</v>
      </c>
      <c r="Q18" s="49" t="s">
        <v>82</v>
      </c>
      <c r="R18" s="27">
        <f t="shared" si="0"/>
        <v>1</v>
      </c>
      <c r="S18" s="17">
        <v>3</v>
      </c>
      <c r="T18" s="24"/>
    </row>
    <row r="19" spans="1:20" ht="14.7" thickBot="1" x14ac:dyDescent="0.6">
      <c r="A19" s="11">
        <v>8068</v>
      </c>
      <c r="B19" s="12" t="str">
        <f>IF(Table1[[#This Row],[Tree ID]]=Table1[[#This Row],[Tree ID Number]],"","- RETAIN")</f>
        <v/>
      </c>
      <c r="C19" s="13">
        <v>8068</v>
      </c>
      <c r="D19" s="14" t="s">
        <v>124</v>
      </c>
      <c r="E19" s="14" t="s">
        <v>107</v>
      </c>
      <c r="F19" s="13">
        <v>25.8</v>
      </c>
      <c r="G19" s="15">
        <v>15</v>
      </c>
      <c r="H19" s="15">
        <v>55</v>
      </c>
      <c r="I19" s="15" t="s">
        <v>80</v>
      </c>
      <c r="K19" s="13" t="s">
        <v>5</v>
      </c>
      <c r="L19" s="13" t="s">
        <v>7</v>
      </c>
      <c r="M19" s="13" t="s">
        <v>6</v>
      </c>
      <c r="N1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19" s="13" t="s">
        <v>7</v>
      </c>
      <c r="P19" s="13">
        <v>1</v>
      </c>
      <c r="Q19" s="49" t="s">
        <v>85</v>
      </c>
      <c r="R19" s="27">
        <f t="shared" si="0"/>
        <v>1</v>
      </c>
      <c r="S19" s="17">
        <v>3</v>
      </c>
      <c r="T19" s="24"/>
    </row>
    <row r="20" spans="1:20" ht="28.2" x14ac:dyDescent="0.55000000000000004">
      <c r="A20" s="11">
        <v>8069</v>
      </c>
      <c r="B20" s="12" t="str">
        <f>IF(Table1[[#This Row],[Tree ID]]=Table1[[#This Row],[Tree ID Number]],"","- RETAIN")</f>
        <v/>
      </c>
      <c r="C20" s="13">
        <v>8069</v>
      </c>
      <c r="D20" s="14" t="s">
        <v>124</v>
      </c>
      <c r="E20" s="14" t="s">
        <v>107</v>
      </c>
      <c r="F20" s="13">
        <v>28</v>
      </c>
      <c r="G20" s="15">
        <v>15</v>
      </c>
      <c r="H20" s="15">
        <v>60</v>
      </c>
      <c r="I20" s="15" t="s">
        <v>77</v>
      </c>
      <c r="K20" s="13" t="s">
        <v>5</v>
      </c>
      <c r="L20" s="13" t="s">
        <v>7</v>
      </c>
      <c r="M20" s="13" t="s">
        <v>6</v>
      </c>
      <c r="N2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20" s="13" t="s">
        <v>7</v>
      </c>
      <c r="P20" s="13">
        <v>1</v>
      </c>
      <c r="Q20" s="50" t="s">
        <v>88</v>
      </c>
      <c r="R20" s="27">
        <f t="shared" si="0"/>
        <v>1</v>
      </c>
      <c r="S20" s="17">
        <v>2</v>
      </c>
      <c r="T20" s="58" t="s">
        <v>139</v>
      </c>
    </row>
    <row r="21" spans="1:20" x14ac:dyDescent="0.55000000000000004">
      <c r="A21" s="11">
        <v>8070</v>
      </c>
      <c r="B21" s="12" t="str">
        <f>IF(Table1[[#This Row],[Tree ID]]=Table1[[#This Row],[Tree ID Number]],"","- RETAIN")</f>
        <v/>
      </c>
      <c r="C21" s="13">
        <v>8070</v>
      </c>
      <c r="D21" s="14" t="s">
        <v>120</v>
      </c>
      <c r="E21" s="14" t="s">
        <v>103</v>
      </c>
      <c r="F21" s="13">
        <v>22</v>
      </c>
      <c r="G21" s="15">
        <v>15</v>
      </c>
      <c r="H21" s="15">
        <v>60</v>
      </c>
      <c r="I21" s="15" t="s">
        <v>78</v>
      </c>
      <c r="K21" s="13" t="s">
        <v>5</v>
      </c>
      <c r="L21" s="13" t="s">
        <v>7</v>
      </c>
      <c r="M21" s="13" t="s">
        <v>6</v>
      </c>
      <c r="N2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21" s="13" t="s">
        <v>7</v>
      </c>
      <c r="P21" s="13">
        <v>3</v>
      </c>
      <c r="Q21" s="49" t="s">
        <v>90</v>
      </c>
      <c r="R21" s="27">
        <f t="shared" si="0"/>
        <v>3</v>
      </c>
      <c r="S21" s="17">
        <v>2</v>
      </c>
      <c r="T21" s="61"/>
    </row>
    <row r="22" spans="1:20" x14ac:dyDescent="0.55000000000000004">
      <c r="A22" s="11">
        <v>8071</v>
      </c>
      <c r="B22" s="12" t="str">
        <f>IF(Table1[[#This Row],[Tree ID]]=Table1[[#This Row],[Tree ID Number]],"","- RETAIN")</f>
        <v/>
      </c>
      <c r="C22" s="13">
        <v>8071</v>
      </c>
      <c r="D22" s="14" t="s">
        <v>120</v>
      </c>
      <c r="E22" s="14" t="s">
        <v>103</v>
      </c>
      <c r="F22" s="13">
        <v>24</v>
      </c>
      <c r="G22" s="15">
        <v>15</v>
      </c>
      <c r="H22" s="15">
        <v>50</v>
      </c>
      <c r="I22" s="15" t="s">
        <v>78</v>
      </c>
      <c r="K22" s="13" t="s">
        <v>5</v>
      </c>
      <c r="L22" s="13" t="s">
        <v>7</v>
      </c>
      <c r="M22" s="13" t="s">
        <v>6</v>
      </c>
      <c r="N2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22" s="13" t="s">
        <v>7</v>
      </c>
      <c r="P22" s="13">
        <v>1</v>
      </c>
      <c r="Q22" s="49" t="s">
        <v>90</v>
      </c>
      <c r="R22" s="27">
        <f t="shared" si="0"/>
        <v>1</v>
      </c>
      <c r="S22" s="17">
        <v>3</v>
      </c>
      <c r="T22" s="61"/>
    </row>
    <row r="23" spans="1:20" ht="14.4" thickBot="1" x14ac:dyDescent="0.6">
      <c r="A23" s="11">
        <v>8072</v>
      </c>
      <c r="B23" s="12" t="str">
        <f>IF(Table1[[#This Row],[Tree ID]]=Table1[[#This Row],[Tree ID Number]],"","- RETAIN")</f>
        <v/>
      </c>
      <c r="C23" s="13">
        <v>8072</v>
      </c>
      <c r="D23" s="14" t="s">
        <v>120</v>
      </c>
      <c r="E23" s="14" t="s">
        <v>103</v>
      </c>
      <c r="F23" s="13">
        <v>12</v>
      </c>
      <c r="G23" s="15">
        <v>12</v>
      </c>
      <c r="H23" s="15">
        <v>60</v>
      </c>
      <c r="I23" s="15" t="s">
        <v>78</v>
      </c>
      <c r="K23" s="13" t="s">
        <v>5</v>
      </c>
      <c r="L23" s="13" t="s">
        <v>7</v>
      </c>
      <c r="M23" s="13" t="s">
        <v>6</v>
      </c>
      <c r="N2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23" s="13" t="s">
        <v>7</v>
      </c>
      <c r="P23" s="13">
        <v>1</v>
      </c>
      <c r="Q23" s="49" t="s">
        <v>90</v>
      </c>
      <c r="R23" s="27">
        <f t="shared" si="0"/>
        <v>1</v>
      </c>
      <c r="S23" s="17">
        <v>3</v>
      </c>
      <c r="T23" s="62"/>
    </row>
    <row r="24" spans="1:20" ht="28.2" x14ac:dyDescent="0.55000000000000004">
      <c r="A24" s="11">
        <v>8073</v>
      </c>
      <c r="B24" s="12" t="str">
        <f>IF(Table1[[#This Row],[Tree ID]]=Table1[[#This Row],[Tree ID Number]],"","- RETAIN")</f>
        <v/>
      </c>
      <c r="C24" s="13">
        <v>8073</v>
      </c>
      <c r="D24" s="14" t="s">
        <v>124</v>
      </c>
      <c r="E24" s="14" t="s">
        <v>107</v>
      </c>
      <c r="F24" s="13">
        <v>10</v>
      </c>
      <c r="G24" s="15">
        <v>12</v>
      </c>
      <c r="H24" s="15">
        <v>55</v>
      </c>
      <c r="I24" s="15" t="s">
        <v>77</v>
      </c>
      <c r="K24" s="13" t="s">
        <v>5</v>
      </c>
      <c r="L24" s="13" t="s">
        <v>7</v>
      </c>
      <c r="M24" s="13" t="s">
        <v>6</v>
      </c>
      <c r="N2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24" s="13" t="s">
        <v>7</v>
      </c>
      <c r="P24" s="13">
        <v>1</v>
      </c>
      <c r="Q24" s="51" t="s">
        <v>91</v>
      </c>
      <c r="R24" s="27">
        <f t="shared" si="0"/>
        <v>1</v>
      </c>
      <c r="S24" s="17">
        <v>2</v>
      </c>
      <c r="T24" s="56">
        <v>69</v>
      </c>
    </row>
    <row r="25" spans="1:20" x14ac:dyDescent="0.55000000000000004">
      <c r="A25" s="11">
        <v>8074</v>
      </c>
      <c r="B25" s="12" t="str">
        <f>IF(Table1[[#This Row],[Tree ID]]=Table1[[#This Row],[Tree ID Number]],"","- RETAIN")</f>
        <v/>
      </c>
      <c r="C25" s="13">
        <v>8074</v>
      </c>
      <c r="D25" s="14" t="s">
        <v>124</v>
      </c>
      <c r="E25" s="14" t="s">
        <v>107</v>
      </c>
      <c r="F25" s="13">
        <v>17</v>
      </c>
      <c r="G25" s="15">
        <v>25</v>
      </c>
      <c r="H25" s="15">
        <v>75</v>
      </c>
      <c r="I25" s="15" t="s">
        <v>77</v>
      </c>
      <c r="K25" s="13" t="s">
        <v>5</v>
      </c>
      <c r="L25" s="13" t="s">
        <v>7</v>
      </c>
      <c r="M25" s="13" t="s">
        <v>6</v>
      </c>
      <c r="N2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25" s="13" t="s">
        <v>7</v>
      </c>
      <c r="P25" s="13">
        <v>1</v>
      </c>
      <c r="Q25" s="52" t="s">
        <v>87</v>
      </c>
      <c r="R25" s="27">
        <f t="shared" si="0"/>
        <v>1</v>
      </c>
      <c r="S25" s="17">
        <v>2</v>
      </c>
      <c r="T25" s="56"/>
    </row>
    <row r="26" spans="1:20" ht="14.4" thickBot="1" x14ac:dyDescent="0.6">
      <c r="A26" s="11">
        <v>8075</v>
      </c>
      <c r="B26" s="12" t="str">
        <f>IF(Table1[[#This Row],[Tree ID]]=Table1[[#This Row],[Tree ID Number]],"","- RETAIN")</f>
        <v/>
      </c>
      <c r="C26" s="13">
        <v>8075</v>
      </c>
      <c r="D26" s="14" t="s">
        <v>124</v>
      </c>
      <c r="E26" s="14" t="s">
        <v>107</v>
      </c>
      <c r="F26" s="13">
        <v>11</v>
      </c>
      <c r="G26" s="15">
        <v>10</v>
      </c>
      <c r="H26" s="15">
        <v>60</v>
      </c>
      <c r="I26" s="15" t="s">
        <v>77</v>
      </c>
      <c r="K26" s="13" t="s">
        <v>5</v>
      </c>
      <c r="L26" s="13" t="s">
        <v>7</v>
      </c>
      <c r="M26" s="13" t="s">
        <v>6</v>
      </c>
      <c r="N2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26" s="13" t="s">
        <v>7</v>
      </c>
      <c r="P26" s="13">
        <v>2</v>
      </c>
      <c r="Q26" s="52" t="s">
        <v>87</v>
      </c>
      <c r="R26" s="27">
        <f t="shared" si="0"/>
        <v>2</v>
      </c>
      <c r="S26" s="17">
        <v>2</v>
      </c>
      <c r="T26" s="57"/>
    </row>
    <row r="27" spans="1:20" ht="28.2" x14ac:dyDescent="0.55000000000000004">
      <c r="A27" s="11">
        <v>8076</v>
      </c>
      <c r="B27" s="12" t="str">
        <f>IF(Table1[[#This Row],[Tree ID]]=Table1[[#This Row],[Tree ID Number]],"","- RETAIN")</f>
        <v/>
      </c>
      <c r="C27" s="13">
        <v>8076</v>
      </c>
      <c r="D27" s="14" t="s">
        <v>124</v>
      </c>
      <c r="E27" s="14" t="s">
        <v>107</v>
      </c>
      <c r="F27" s="13">
        <v>33.4</v>
      </c>
      <c r="G27" s="15">
        <v>25</v>
      </c>
      <c r="H27" s="15">
        <v>80</v>
      </c>
      <c r="I27" s="15" t="s">
        <v>77</v>
      </c>
      <c r="K27" s="13" t="s">
        <v>5</v>
      </c>
      <c r="L27" s="13" t="s">
        <v>7</v>
      </c>
      <c r="M27" s="13" t="s">
        <v>6</v>
      </c>
      <c r="N2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27" s="13" t="s">
        <v>7</v>
      </c>
      <c r="P27" s="13">
        <v>2</v>
      </c>
      <c r="Q27" s="50" t="s">
        <v>88</v>
      </c>
      <c r="R27" s="27">
        <f t="shared" si="0"/>
        <v>2</v>
      </c>
      <c r="S27" s="17">
        <v>2</v>
      </c>
      <c r="T27" s="24"/>
    </row>
    <row r="28" spans="1:20" ht="14.7" thickBot="1" x14ac:dyDescent="0.6">
      <c r="A28" s="11">
        <v>8077</v>
      </c>
      <c r="B28" s="12" t="str">
        <f>IF(Table1[[#This Row],[Tree ID]]=Table1[[#This Row],[Tree ID Number]],"","- RETAIN")</f>
        <v/>
      </c>
      <c r="C28" s="13">
        <v>8077</v>
      </c>
      <c r="D28" s="14" t="s">
        <v>120</v>
      </c>
      <c r="E28" s="14" t="s">
        <v>103</v>
      </c>
      <c r="F28" s="13">
        <v>16</v>
      </c>
      <c r="G28" s="15">
        <v>0</v>
      </c>
      <c r="H28" s="15">
        <v>65</v>
      </c>
      <c r="I28" s="15" t="s">
        <v>25</v>
      </c>
      <c r="K28" s="13" t="s">
        <v>5</v>
      </c>
      <c r="L28" s="13" t="s">
        <v>7</v>
      </c>
      <c r="M28" s="13" t="s">
        <v>6</v>
      </c>
      <c r="N2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28" s="13" t="s">
        <v>7</v>
      </c>
      <c r="P28" s="13">
        <v>3</v>
      </c>
      <c r="Q28" s="29" t="s">
        <v>25</v>
      </c>
      <c r="R28" s="27">
        <f t="shared" si="0"/>
        <v>3</v>
      </c>
      <c r="S28" s="17">
        <v>4</v>
      </c>
      <c r="T28" s="24"/>
    </row>
    <row r="29" spans="1:20" x14ac:dyDescent="0.55000000000000004">
      <c r="A29" s="11">
        <v>8078</v>
      </c>
      <c r="B29" s="12" t="str">
        <f>IF(Table1[[#This Row],[Tree ID]]=Table1[[#This Row],[Tree ID Number]],"","- RETAIN")</f>
        <v>- RETAIN</v>
      </c>
      <c r="C29" s="13" t="s">
        <v>26</v>
      </c>
      <c r="D29" s="14" t="s">
        <v>120</v>
      </c>
      <c r="E29" s="14" t="s">
        <v>103</v>
      </c>
      <c r="F29" s="13">
        <v>11</v>
      </c>
      <c r="G29" s="15">
        <v>8</v>
      </c>
      <c r="H29" s="15">
        <v>40</v>
      </c>
      <c r="I29" s="15" t="s">
        <v>77</v>
      </c>
      <c r="K29" s="13" t="s">
        <v>5</v>
      </c>
      <c r="L29" s="13" t="s">
        <v>7</v>
      </c>
      <c r="N2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29" s="13"/>
      <c r="R29" s="27">
        <f t="shared" si="0"/>
        <v>0</v>
      </c>
      <c r="S29" s="17">
        <v>2</v>
      </c>
      <c r="T29" s="53" t="s">
        <v>140</v>
      </c>
    </row>
    <row r="30" spans="1:20" x14ac:dyDescent="0.55000000000000004">
      <c r="A30" s="11">
        <v>8079</v>
      </c>
      <c r="B30" s="12" t="str">
        <f>IF(Table1[[#This Row],[Tree ID]]=Table1[[#This Row],[Tree ID Number]],"","- RETAIN")</f>
        <v/>
      </c>
      <c r="C30" s="13">
        <v>8079</v>
      </c>
      <c r="D30" s="14" t="s">
        <v>120</v>
      </c>
      <c r="E30" s="14" t="s">
        <v>103</v>
      </c>
      <c r="F30" s="13">
        <v>13</v>
      </c>
      <c r="G30" s="15">
        <v>10</v>
      </c>
      <c r="H30" s="15">
        <v>27</v>
      </c>
      <c r="I30" s="15" t="s">
        <v>78</v>
      </c>
      <c r="K30" s="13" t="s">
        <v>5</v>
      </c>
      <c r="L30" s="13" t="s">
        <v>7</v>
      </c>
      <c r="M30" s="13" t="s">
        <v>6</v>
      </c>
      <c r="N3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30" s="13" t="s">
        <v>7</v>
      </c>
      <c r="P30" s="13">
        <v>1</v>
      </c>
      <c r="Q30" s="49" t="s">
        <v>90</v>
      </c>
      <c r="R30" s="27">
        <f t="shared" si="0"/>
        <v>1</v>
      </c>
      <c r="S30" s="17">
        <v>3</v>
      </c>
      <c r="T30" s="54"/>
    </row>
    <row r="31" spans="1:20" x14ac:dyDescent="0.55000000000000004">
      <c r="A31" s="11">
        <v>8080</v>
      </c>
      <c r="B31" s="12" t="str">
        <f>IF(Table1[[#This Row],[Tree ID]]=Table1[[#This Row],[Tree ID Number]],"","- RETAIN")</f>
        <v/>
      </c>
      <c r="C31" s="13">
        <v>8080</v>
      </c>
      <c r="D31" s="14" t="s">
        <v>120</v>
      </c>
      <c r="E31" s="14" t="s">
        <v>103</v>
      </c>
      <c r="F31" s="13">
        <v>17</v>
      </c>
      <c r="G31" s="15">
        <v>10</v>
      </c>
      <c r="H31" s="15">
        <v>51</v>
      </c>
      <c r="I31" s="15" t="s">
        <v>77</v>
      </c>
      <c r="K31" s="13" t="s">
        <v>5</v>
      </c>
      <c r="L31" s="13" t="s">
        <v>7</v>
      </c>
      <c r="M31" s="13" t="s">
        <v>6</v>
      </c>
      <c r="N3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31" s="13" t="s">
        <v>7</v>
      </c>
      <c r="P31" s="13">
        <v>2</v>
      </c>
      <c r="Q31" s="52" t="s">
        <v>87</v>
      </c>
      <c r="R31" s="27">
        <f t="shared" si="0"/>
        <v>2</v>
      </c>
      <c r="S31" s="17">
        <v>2</v>
      </c>
      <c r="T31" s="54"/>
    </row>
    <row r="32" spans="1:20" ht="28.5" thickBot="1" x14ac:dyDescent="0.6">
      <c r="A32" s="11">
        <v>8081</v>
      </c>
      <c r="B32" s="12" t="str">
        <f>IF(Table1[[#This Row],[Tree ID]]=Table1[[#This Row],[Tree ID Number]],"","- RETAIN")</f>
        <v/>
      </c>
      <c r="C32" s="13">
        <v>8081</v>
      </c>
      <c r="D32" s="14" t="s">
        <v>124</v>
      </c>
      <c r="E32" s="14" t="s">
        <v>107</v>
      </c>
      <c r="F32" s="13">
        <v>32.299999999999997</v>
      </c>
      <c r="G32" s="15">
        <v>15</v>
      </c>
      <c r="H32" s="15">
        <v>69</v>
      </c>
      <c r="I32" s="15" t="s">
        <v>77</v>
      </c>
      <c r="K32" s="13" t="s">
        <v>5</v>
      </c>
      <c r="L32" s="13" t="s">
        <v>7</v>
      </c>
      <c r="M32" s="13" t="s">
        <v>6</v>
      </c>
      <c r="N3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32" s="13" t="s">
        <v>7</v>
      </c>
      <c r="P32" s="13">
        <v>3</v>
      </c>
      <c r="Q32" s="50" t="s">
        <v>88</v>
      </c>
      <c r="R32" s="27">
        <f t="shared" si="0"/>
        <v>3</v>
      </c>
      <c r="S32" s="17">
        <v>2</v>
      </c>
      <c r="T32" s="55"/>
    </row>
    <row r="33" spans="1:20" x14ac:dyDescent="0.55000000000000004">
      <c r="A33" s="11">
        <v>8082</v>
      </c>
      <c r="B33" s="12" t="str">
        <f>IF(Table1[[#This Row],[Tree ID]]=Table1[[#This Row],[Tree ID Number]],"","- RETAIN")</f>
        <v/>
      </c>
      <c r="C33" s="13">
        <v>8082</v>
      </c>
      <c r="D33" s="14" t="s">
        <v>124</v>
      </c>
      <c r="E33" s="14" t="s">
        <v>107</v>
      </c>
      <c r="F33" s="13">
        <v>11</v>
      </c>
      <c r="G33" s="15">
        <v>25</v>
      </c>
      <c r="H33" s="15">
        <v>50</v>
      </c>
      <c r="I33" s="15" t="s">
        <v>77</v>
      </c>
      <c r="K33" s="13" t="s">
        <v>5</v>
      </c>
      <c r="L33" s="13" t="s">
        <v>7</v>
      </c>
      <c r="M33" s="13" t="s">
        <v>6</v>
      </c>
      <c r="N3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33" s="13" t="s">
        <v>7</v>
      </c>
      <c r="P33" s="13">
        <v>2</v>
      </c>
      <c r="Q33" s="52" t="s">
        <v>87</v>
      </c>
      <c r="R33" s="27">
        <f t="shared" si="0"/>
        <v>2</v>
      </c>
      <c r="S33" s="17">
        <v>2</v>
      </c>
      <c r="T33" s="56">
        <f>((T15-T24)/T15)*100</f>
        <v>45.669291338582681</v>
      </c>
    </row>
    <row r="34" spans="1:20" x14ac:dyDescent="0.55000000000000004">
      <c r="A34" s="11">
        <v>8083</v>
      </c>
      <c r="B34" s="12" t="str">
        <f>IF(Table1[[#This Row],[Tree ID]]=Table1[[#This Row],[Tree ID Number]],"","- RETAIN")</f>
        <v>- RETAIN</v>
      </c>
      <c r="C34" s="13" t="s">
        <v>28</v>
      </c>
      <c r="D34" s="14" t="s">
        <v>121</v>
      </c>
      <c r="E34" s="14" t="s">
        <v>104</v>
      </c>
      <c r="F34" s="13">
        <v>24</v>
      </c>
      <c r="G34" s="15">
        <v>20</v>
      </c>
      <c r="H34" s="15">
        <v>60</v>
      </c>
      <c r="I34" s="15" t="s">
        <v>77</v>
      </c>
      <c r="K34" s="13" t="s">
        <v>5</v>
      </c>
      <c r="L34" s="13" t="s">
        <v>7</v>
      </c>
      <c r="N3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34" s="13"/>
      <c r="R34" s="27">
        <f t="shared" ref="R34:R65" si="1">IF(O34="Y",P34,N34)</f>
        <v>0</v>
      </c>
      <c r="S34" s="17">
        <v>2</v>
      </c>
      <c r="T34" s="56"/>
    </row>
    <row r="35" spans="1:20" ht="14.4" thickBot="1" x14ac:dyDescent="0.6">
      <c r="A35" s="11">
        <v>8084</v>
      </c>
      <c r="B35" s="12" t="str">
        <f>IF(Table1[[#This Row],[Tree ID]]=Table1[[#This Row],[Tree ID Number]],"","- RETAIN")</f>
        <v>- RETAIN</v>
      </c>
      <c r="C35" s="13" t="s">
        <v>27</v>
      </c>
      <c r="D35" s="14" t="s">
        <v>124</v>
      </c>
      <c r="E35" s="14" t="s">
        <v>107</v>
      </c>
      <c r="F35" s="13">
        <v>25</v>
      </c>
      <c r="G35" s="15">
        <v>35</v>
      </c>
      <c r="H35" s="15">
        <v>60</v>
      </c>
      <c r="I35" s="15" t="s">
        <v>79</v>
      </c>
      <c r="K35" s="13" t="s">
        <v>5</v>
      </c>
      <c r="L35" s="13" t="s">
        <v>7</v>
      </c>
      <c r="N3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35" s="13"/>
      <c r="R35" s="27">
        <f t="shared" si="1"/>
        <v>0</v>
      </c>
      <c r="S35" s="17">
        <v>2</v>
      </c>
      <c r="T35" s="57"/>
    </row>
    <row r="36" spans="1:20" x14ac:dyDescent="0.55000000000000004">
      <c r="A36" s="11">
        <v>8085</v>
      </c>
      <c r="B36" s="12" t="str">
        <f>IF(Table1[[#This Row],[Tree ID]]=Table1[[#This Row],[Tree ID Number]],"","- RETAIN")</f>
        <v/>
      </c>
      <c r="C36" s="13">
        <v>8085</v>
      </c>
      <c r="D36" s="14" t="s">
        <v>124</v>
      </c>
      <c r="E36" s="14" t="s">
        <v>107</v>
      </c>
      <c r="F36" s="13">
        <v>28.2</v>
      </c>
      <c r="G36" s="15">
        <v>35</v>
      </c>
      <c r="H36" s="15">
        <v>60</v>
      </c>
      <c r="I36" s="15" t="s">
        <v>77</v>
      </c>
      <c r="K36" s="13" t="s">
        <v>5</v>
      </c>
      <c r="L36" s="13" t="s">
        <v>7</v>
      </c>
      <c r="M36" s="13" t="s">
        <v>6</v>
      </c>
      <c r="N3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36" s="13"/>
      <c r="R36" s="27">
        <f t="shared" si="1"/>
        <v>6</v>
      </c>
      <c r="S36" s="17">
        <v>2</v>
      </c>
    </row>
    <row r="37" spans="1:20" x14ac:dyDescent="0.55000000000000004">
      <c r="A37" s="11">
        <v>8086</v>
      </c>
      <c r="B37" s="12" t="str">
        <f>IF(Table1[[#This Row],[Tree ID]]=Table1[[#This Row],[Tree ID Number]],"","- RETAIN")</f>
        <v/>
      </c>
      <c r="C37" s="13">
        <v>8086</v>
      </c>
      <c r="D37" s="14" t="s">
        <v>120</v>
      </c>
      <c r="E37" s="14" t="s">
        <v>103</v>
      </c>
      <c r="F37" s="13">
        <v>36</v>
      </c>
      <c r="G37" s="15">
        <v>20</v>
      </c>
      <c r="H37" s="15">
        <v>60</v>
      </c>
      <c r="I37" s="15" t="s">
        <v>77</v>
      </c>
      <c r="J37" s="15" t="s">
        <v>89</v>
      </c>
      <c r="K37" s="13" t="s">
        <v>5</v>
      </c>
      <c r="L37" s="13" t="s">
        <v>7</v>
      </c>
      <c r="M37" s="13" t="s">
        <v>6</v>
      </c>
      <c r="N3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37" s="13"/>
      <c r="R37" s="27">
        <f t="shared" si="1"/>
        <v>6</v>
      </c>
      <c r="S37" s="17">
        <v>2</v>
      </c>
    </row>
    <row r="38" spans="1:20" x14ac:dyDescent="0.55000000000000004">
      <c r="A38" s="11">
        <v>8087</v>
      </c>
      <c r="B38" s="12" t="str">
        <f>IF(Table1[[#This Row],[Tree ID]]=Table1[[#This Row],[Tree ID Number]],"","- RETAIN")</f>
        <v/>
      </c>
      <c r="C38" s="13">
        <v>8087</v>
      </c>
      <c r="D38" s="14" t="s">
        <v>124</v>
      </c>
      <c r="E38" s="14" t="s">
        <v>107</v>
      </c>
      <c r="F38" s="13">
        <v>14.7</v>
      </c>
      <c r="G38" s="15">
        <v>15</v>
      </c>
      <c r="H38" s="15">
        <v>60</v>
      </c>
      <c r="I38" s="15" t="s">
        <v>77</v>
      </c>
      <c r="K38" s="13" t="s">
        <v>5</v>
      </c>
      <c r="L38" s="13" t="s">
        <v>7</v>
      </c>
      <c r="M38" s="13" t="s">
        <v>6</v>
      </c>
      <c r="N3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38" s="13"/>
      <c r="R38" s="27">
        <f t="shared" si="1"/>
        <v>6</v>
      </c>
      <c r="S38" s="17">
        <v>2</v>
      </c>
    </row>
    <row r="39" spans="1:20" x14ac:dyDescent="0.55000000000000004">
      <c r="A39" s="11">
        <v>8088</v>
      </c>
      <c r="B39" s="12" t="str">
        <f>IF(Table1[[#This Row],[Tree ID]]=Table1[[#This Row],[Tree ID Number]],"","- RETAIN")</f>
        <v/>
      </c>
      <c r="C39" s="13">
        <v>8088</v>
      </c>
      <c r="D39" s="14" t="s">
        <v>124</v>
      </c>
      <c r="E39" s="14" t="s">
        <v>107</v>
      </c>
      <c r="F39" s="13">
        <v>13</v>
      </c>
      <c r="G39" s="15">
        <v>15</v>
      </c>
      <c r="H39" s="15">
        <v>50</v>
      </c>
      <c r="I39" s="15" t="s">
        <v>77</v>
      </c>
      <c r="K39" s="13" t="s">
        <v>5</v>
      </c>
      <c r="L39" s="13" t="s">
        <v>7</v>
      </c>
      <c r="M39" s="13" t="s">
        <v>6</v>
      </c>
      <c r="N3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39" s="13"/>
      <c r="R39" s="27">
        <f t="shared" si="1"/>
        <v>6</v>
      </c>
      <c r="S39" s="17">
        <v>2</v>
      </c>
    </row>
    <row r="40" spans="1:20" x14ac:dyDescent="0.55000000000000004">
      <c r="A40" s="11">
        <v>8089</v>
      </c>
      <c r="B40" s="12" t="str">
        <f>IF(Table1[[#This Row],[Tree ID]]=Table1[[#This Row],[Tree ID Number]],"","- RETAIN")</f>
        <v>- RETAIN</v>
      </c>
      <c r="C40" s="13" t="s">
        <v>29</v>
      </c>
      <c r="D40" s="14" t="s">
        <v>124</v>
      </c>
      <c r="E40" s="14" t="s">
        <v>107</v>
      </c>
      <c r="F40" s="13">
        <v>17</v>
      </c>
      <c r="G40" s="15">
        <v>25</v>
      </c>
      <c r="H40" s="15">
        <v>60</v>
      </c>
      <c r="I40" s="15" t="s">
        <v>77</v>
      </c>
      <c r="K40" s="13" t="s">
        <v>5</v>
      </c>
      <c r="L40" s="13" t="s">
        <v>7</v>
      </c>
      <c r="N4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40" s="13"/>
      <c r="R40" s="27">
        <f t="shared" si="1"/>
        <v>0</v>
      </c>
      <c r="S40" s="17">
        <v>2</v>
      </c>
    </row>
    <row r="41" spans="1:20" x14ac:dyDescent="0.55000000000000004">
      <c r="A41" s="11">
        <v>8090</v>
      </c>
      <c r="B41" s="12" t="str">
        <f>IF(Table1[[#This Row],[Tree ID]]=Table1[[#This Row],[Tree ID Number]],"","- RETAIN")</f>
        <v>- RETAIN</v>
      </c>
      <c r="C41" s="13" t="s">
        <v>30</v>
      </c>
      <c r="D41" s="14" t="s">
        <v>120</v>
      </c>
      <c r="E41" s="14" t="s">
        <v>103</v>
      </c>
      <c r="F41" s="13">
        <v>13</v>
      </c>
      <c r="G41" s="15">
        <v>12</v>
      </c>
      <c r="H41" s="15">
        <v>60</v>
      </c>
      <c r="I41" s="15" t="s">
        <v>77</v>
      </c>
      <c r="K41" s="13" t="s">
        <v>5</v>
      </c>
      <c r="L41" s="13" t="s">
        <v>7</v>
      </c>
      <c r="N4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41" s="13"/>
      <c r="R41" s="27">
        <f t="shared" si="1"/>
        <v>0</v>
      </c>
      <c r="S41" s="17">
        <v>2</v>
      </c>
    </row>
    <row r="42" spans="1:20" x14ac:dyDescent="0.55000000000000004">
      <c r="A42" s="11">
        <v>8091</v>
      </c>
      <c r="B42" s="12" t="str">
        <f>IF(Table1[[#This Row],[Tree ID]]=Table1[[#This Row],[Tree ID Number]],"","- RETAIN")</f>
        <v>- RETAIN</v>
      </c>
      <c r="C42" s="13" t="s">
        <v>31</v>
      </c>
      <c r="D42" s="14" t="s">
        <v>120</v>
      </c>
      <c r="E42" s="14" t="s">
        <v>103</v>
      </c>
      <c r="F42" s="13">
        <v>12</v>
      </c>
      <c r="G42" s="15">
        <v>12</v>
      </c>
      <c r="H42" s="15">
        <v>60</v>
      </c>
      <c r="I42" s="15" t="s">
        <v>77</v>
      </c>
      <c r="K42" s="13" t="s">
        <v>5</v>
      </c>
      <c r="L42" s="13" t="s">
        <v>7</v>
      </c>
      <c r="N4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42" s="13"/>
      <c r="R42" s="27">
        <f t="shared" si="1"/>
        <v>0</v>
      </c>
      <c r="S42" s="17">
        <v>2</v>
      </c>
    </row>
    <row r="43" spans="1:20" x14ac:dyDescent="0.55000000000000004">
      <c r="A43" s="11">
        <v>8092</v>
      </c>
      <c r="B43" s="12" t="str">
        <f>IF(Table1[[#This Row],[Tree ID]]=Table1[[#This Row],[Tree ID Number]],"","- RETAIN")</f>
        <v/>
      </c>
      <c r="C43" s="13">
        <v>8092</v>
      </c>
      <c r="D43" s="14" t="s">
        <v>120</v>
      </c>
      <c r="E43" s="14" t="s">
        <v>103</v>
      </c>
      <c r="F43" s="13">
        <v>24</v>
      </c>
      <c r="G43" s="15">
        <v>20</v>
      </c>
      <c r="H43" s="15">
        <v>60</v>
      </c>
      <c r="I43" s="15" t="s">
        <v>81</v>
      </c>
      <c r="K43" s="13" t="s">
        <v>5</v>
      </c>
      <c r="L43" s="13" t="s">
        <v>7</v>
      </c>
      <c r="M43" s="13" t="s">
        <v>6</v>
      </c>
      <c r="N4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43" s="13" t="s">
        <v>7</v>
      </c>
      <c r="P43" s="13">
        <v>1</v>
      </c>
      <c r="Q43" s="49" t="s">
        <v>82</v>
      </c>
      <c r="R43" s="27">
        <f t="shared" si="1"/>
        <v>1</v>
      </c>
      <c r="S43" s="17">
        <v>3</v>
      </c>
    </row>
    <row r="44" spans="1:20" x14ac:dyDescent="0.55000000000000004">
      <c r="A44" s="11">
        <v>8093</v>
      </c>
      <c r="B44" s="12" t="str">
        <f>IF(Table1[[#This Row],[Tree ID]]=Table1[[#This Row],[Tree ID Number]],"","- RETAIN")</f>
        <v/>
      </c>
      <c r="C44" s="13">
        <v>8093</v>
      </c>
      <c r="D44" s="14" t="s">
        <v>124</v>
      </c>
      <c r="E44" s="14" t="s">
        <v>107</v>
      </c>
      <c r="F44" s="13">
        <v>24</v>
      </c>
      <c r="G44" s="15">
        <v>25</v>
      </c>
      <c r="H44" s="15">
        <v>65</v>
      </c>
      <c r="I44" s="15" t="s">
        <v>79</v>
      </c>
      <c r="K44" s="13" t="s">
        <v>5</v>
      </c>
      <c r="L44" s="13" t="s">
        <v>7</v>
      </c>
      <c r="M44" s="13" t="s">
        <v>6</v>
      </c>
      <c r="N4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44" s="13" t="s">
        <v>7</v>
      </c>
      <c r="P44" s="13">
        <v>2</v>
      </c>
      <c r="Q44" s="52" t="s">
        <v>87</v>
      </c>
      <c r="R44" s="27">
        <f t="shared" si="1"/>
        <v>2</v>
      </c>
      <c r="S44" s="17">
        <v>2</v>
      </c>
    </row>
    <row r="45" spans="1:20" x14ac:dyDescent="0.55000000000000004">
      <c r="A45" s="11">
        <v>8094</v>
      </c>
      <c r="B45" s="12" t="str">
        <f>IF(Table1[[#This Row],[Tree ID]]=Table1[[#This Row],[Tree ID Number]],"","- RETAIN")</f>
        <v/>
      </c>
      <c r="C45" s="13">
        <v>8094</v>
      </c>
      <c r="D45" s="14" t="s">
        <v>124</v>
      </c>
      <c r="E45" s="14" t="s">
        <v>107</v>
      </c>
      <c r="F45" s="13">
        <v>12</v>
      </c>
      <c r="G45" s="15">
        <v>20</v>
      </c>
      <c r="H45" s="15">
        <v>65</v>
      </c>
      <c r="I45" s="15" t="s">
        <v>79</v>
      </c>
      <c r="K45" s="13" t="s">
        <v>5</v>
      </c>
      <c r="L45" s="13" t="s">
        <v>7</v>
      </c>
      <c r="M45" s="13" t="s">
        <v>6</v>
      </c>
      <c r="N4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45" s="13" t="s">
        <v>7</v>
      </c>
      <c r="P45" s="13">
        <v>2</v>
      </c>
      <c r="Q45" s="52" t="s">
        <v>87</v>
      </c>
      <c r="R45" s="27">
        <f t="shared" si="1"/>
        <v>2</v>
      </c>
      <c r="S45" s="17">
        <v>2</v>
      </c>
    </row>
    <row r="46" spans="1:20" x14ac:dyDescent="0.55000000000000004">
      <c r="A46" s="11">
        <v>8095</v>
      </c>
      <c r="B46" s="12" t="str">
        <f>IF(Table1[[#This Row],[Tree ID]]=Table1[[#This Row],[Tree ID Number]],"","- RETAIN")</f>
        <v>- RETAIN</v>
      </c>
      <c r="C46" s="13" t="s">
        <v>32</v>
      </c>
      <c r="D46" s="14" t="s">
        <v>121</v>
      </c>
      <c r="E46" s="14" t="s">
        <v>104</v>
      </c>
      <c r="F46" s="13">
        <v>13</v>
      </c>
      <c r="G46" s="15">
        <v>15</v>
      </c>
      <c r="H46" s="15">
        <v>63</v>
      </c>
      <c r="I46" s="15" t="s">
        <v>79</v>
      </c>
      <c r="K46" s="13" t="s">
        <v>5</v>
      </c>
      <c r="L46" s="13" t="s">
        <v>7</v>
      </c>
      <c r="N4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46" s="13"/>
      <c r="R46" s="27">
        <f t="shared" si="1"/>
        <v>0</v>
      </c>
      <c r="S46" s="17">
        <v>2</v>
      </c>
    </row>
    <row r="47" spans="1:20" x14ac:dyDescent="0.55000000000000004">
      <c r="A47" s="11">
        <v>8096</v>
      </c>
      <c r="B47" s="12" t="str">
        <f>IF(Table1[[#This Row],[Tree ID]]=Table1[[#This Row],[Tree ID Number]],"","- RETAIN")</f>
        <v>- RETAIN</v>
      </c>
      <c r="C47" s="13" t="s">
        <v>33</v>
      </c>
      <c r="D47" s="14" t="s">
        <v>120</v>
      </c>
      <c r="E47" s="14" t="s">
        <v>103</v>
      </c>
      <c r="F47" s="13">
        <v>26</v>
      </c>
      <c r="G47" s="15">
        <v>15</v>
      </c>
      <c r="H47" s="15">
        <v>42</v>
      </c>
      <c r="I47" s="15" t="s">
        <v>77</v>
      </c>
      <c r="K47" s="13" t="s">
        <v>5</v>
      </c>
      <c r="L47" s="13" t="s">
        <v>7</v>
      </c>
      <c r="N4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47" s="13"/>
      <c r="R47" s="27">
        <f t="shared" si="1"/>
        <v>0</v>
      </c>
      <c r="S47" s="17">
        <v>2</v>
      </c>
    </row>
    <row r="48" spans="1:20" x14ac:dyDescent="0.55000000000000004">
      <c r="A48" s="11">
        <v>8097</v>
      </c>
      <c r="B48" s="12" t="str">
        <f>IF(Table1[[#This Row],[Tree ID]]=Table1[[#This Row],[Tree ID Number]],"","- RETAIN")</f>
        <v>- RETAIN</v>
      </c>
      <c r="C48" s="13" t="s">
        <v>34</v>
      </c>
      <c r="D48" s="14" t="s">
        <v>120</v>
      </c>
      <c r="E48" s="14" t="s">
        <v>103</v>
      </c>
      <c r="F48" s="13">
        <v>24</v>
      </c>
      <c r="G48" s="15">
        <v>15</v>
      </c>
      <c r="H48" s="15">
        <v>60</v>
      </c>
      <c r="I48" s="15" t="s">
        <v>79</v>
      </c>
      <c r="K48" s="13" t="s">
        <v>5</v>
      </c>
      <c r="L48" s="13" t="s">
        <v>7</v>
      </c>
      <c r="N4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48" s="13"/>
      <c r="R48" s="27">
        <f t="shared" si="1"/>
        <v>0</v>
      </c>
      <c r="S48" s="17">
        <v>2</v>
      </c>
    </row>
    <row r="49" spans="1:19" x14ac:dyDescent="0.55000000000000004">
      <c r="A49" s="11">
        <v>8098</v>
      </c>
      <c r="B49" s="12" t="str">
        <f>IF(Table1[[#This Row],[Tree ID]]=Table1[[#This Row],[Tree ID Number]],"","- RETAIN")</f>
        <v>- RETAIN</v>
      </c>
      <c r="C49" s="13" t="s">
        <v>35</v>
      </c>
      <c r="D49" s="14" t="s">
        <v>124</v>
      </c>
      <c r="E49" s="14" t="s">
        <v>107</v>
      </c>
      <c r="F49" s="13">
        <v>25</v>
      </c>
      <c r="G49" s="15">
        <v>25</v>
      </c>
      <c r="H49" s="15">
        <v>60</v>
      </c>
      <c r="I49" s="15" t="s">
        <v>78</v>
      </c>
      <c r="K49" s="13" t="s">
        <v>5</v>
      </c>
      <c r="L49" s="13" t="s">
        <v>7</v>
      </c>
      <c r="N4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49" s="13"/>
      <c r="R49" s="27">
        <f t="shared" si="1"/>
        <v>0</v>
      </c>
      <c r="S49" s="17">
        <v>3</v>
      </c>
    </row>
    <row r="50" spans="1:19" x14ac:dyDescent="0.55000000000000004">
      <c r="A50" s="11">
        <v>8099</v>
      </c>
      <c r="B50" s="12" t="str">
        <f>IF(Table1[[#This Row],[Tree ID]]=Table1[[#This Row],[Tree ID Number]],"","- RETAIN")</f>
        <v/>
      </c>
      <c r="C50" s="13">
        <v>8099</v>
      </c>
      <c r="D50" s="14" t="s">
        <v>124</v>
      </c>
      <c r="E50" s="14" t="s">
        <v>107</v>
      </c>
      <c r="F50" s="13">
        <v>23</v>
      </c>
      <c r="G50" s="15">
        <v>20</v>
      </c>
      <c r="H50" s="15">
        <v>60</v>
      </c>
      <c r="I50" s="15" t="s">
        <v>78</v>
      </c>
      <c r="K50" s="13" t="s">
        <v>5</v>
      </c>
      <c r="L50" s="13" t="s">
        <v>7</v>
      </c>
      <c r="M50" s="13" t="s">
        <v>6</v>
      </c>
      <c r="N5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50" s="13" t="s">
        <v>7</v>
      </c>
      <c r="P50" s="13">
        <v>1</v>
      </c>
      <c r="Q50" s="49" t="s">
        <v>90</v>
      </c>
      <c r="R50" s="27">
        <f t="shared" si="1"/>
        <v>1</v>
      </c>
      <c r="S50" s="17">
        <v>3</v>
      </c>
    </row>
    <row r="51" spans="1:19" x14ac:dyDescent="0.55000000000000004">
      <c r="A51" s="11">
        <v>8100</v>
      </c>
      <c r="B51" s="12" t="str">
        <f>IF(Table1[[#This Row],[Tree ID]]=Table1[[#This Row],[Tree ID Number]],"","- RETAIN")</f>
        <v>- RETAIN</v>
      </c>
      <c r="C51" s="13" t="s">
        <v>36</v>
      </c>
      <c r="D51" s="14" t="s">
        <v>124</v>
      </c>
      <c r="E51" s="14" t="s">
        <v>107</v>
      </c>
      <c r="F51" s="13">
        <v>14.2</v>
      </c>
      <c r="G51" s="15">
        <v>15</v>
      </c>
      <c r="H51" s="15">
        <v>60</v>
      </c>
      <c r="I51" s="15" t="s">
        <v>77</v>
      </c>
      <c r="K51" s="13" t="s">
        <v>5</v>
      </c>
      <c r="L51" s="13" t="s">
        <v>7</v>
      </c>
      <c r="N5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51" s="13"/>
      <c r="Q51" s="16"/>
      <c r="R51" s="27">
        <f t="shared" si="1"/>
        <v>0</v>
      </c>
      <c r="S51" s="17">
        <v>2</v>
      </c>
    </row>
    <row r="52" spans="1:19" ht="28.2" x14ac:dyDescent="0.55000000000000004">
      <c r="A52" s="11">
        <v>8101</v>
      </c>
      <c r="B52" s="12" t="str">
        <f>IF(Table1[[#This Row],[Tree ID]]=Table1[[#This Row],[Tree ID Number]],"","- RETAIN")</f>
        <v/>
      </c>
      <c r="C52" s="13">
        <v>8101</v>
      </c>
      <c r="D52" s="14" t="s">
        <v>124</v>
      </c>
      <c r="E52" s="14" t="s">
        <v>107</v>
      </c>
      <c r="F52" s="13">
        <v>27</v>
      </c>
      <c r="G52" s="15">
        <v>25</v>
      </c>
      <c r="H52" s="15">
        <v>50</v>
      </c>
      <c r="I52" s="15" t="s">
        <v>77</v>
      </c>
      <c r="K52" s="13" t="s">
        <v>5</v>
      </c>
      <c r="L52" s="13" t="s">
        <v>7</v>
      </c>
      <c r="M52" s="13" t="s">
        <v>6</v>
      </c>
      <c r="N5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52" s="13" t="s">
        <v>7</v>
      </c>
      <c r="P52" s="13">
        <v>3</v>
      </c>
      <c r="Q52" s="50" t="s">
        <v>88</v>
      </c>
      <c r="R52" s="27">
        <f t="shared" si="1"/>
        <v>3</v>
      </c>
      <c r="S52" s="17">
        <v>2</v>
      </c>
    </row>
    <row r="53" spans="1:19" ht="28.2" x14ac:dyDescent="0.55000000000000004">
      <c r="A53" s="11">
        <v>8102</v>
      </c>
      <c r="B53" s="12" t="str">
        <f>IF(Table1[[#This Row],[Tree ID]]=Table1[[#This Row],[Tree ID Number]],"","- RETAIN")</f>
        <v/>
      </c>
      <c r="C53" s="13">
        <v>8102</v>
      </c>
      <c r="D53" s="14" t="s">
        <v>120</v>
      </c>
      <c r="E53" s="14" t="s">
        <v>103</v>
      </c>
      <c r="F53" s="13">
        <v>28</v>
      </c>
      <c r="G53" s="15">
        <v>25</v>
      </c>
      <c r="H53" s="15">
        <v>81</v>
      </c>
      <c r="I53" s="15" t="s">
        <v>77</v>
      </c>
      <c r="K53" s="13" t="s">
        <v>5</v>
      </c>
      <c r="L53" s="13" t="s">
        <v>7</v>
      </c>
      <c r="M53" s="13" t="s">
        <v>6</v>
      </c>
      <c r="N5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53" s="13" t="s">
        <v>7</v>
      </c>
      <c r="P53" s="13">
        <v>3</v>
      </c>
      <c r="Q53" s="50" t="s">
        <v>88</v>
      </c>
      <c r="R53" s="27">
        <f t="shared" si="1"/>
        <v>3</v>
      </c>
      <c r="S53" s="17">
        <v>2</v>
      </c>
    </row>
    <row r="54" spans="1:19" x14ac:dyDescent="0.55000000000000004">
      <c r="A54" s="11">
        <v>8103</v>
      </c>
      <c r="B54" s="12" t="str">
        <f>IF(Table1[[#This Row],[Tree ID]]=Table1[[#This Row],[Tree ID Number]],"","- RETAIN")</f>
        <v/>
      </c>
      <c r="C54" s="13">
        <v>8103</v>
      </c>
      <c r="D54" s="14" t="s">
        <v>124</v>
      </c>
      <c r="E54" s="14" t="s">
        <v>107</v>
      </c>
      <c r="F54" s="13">
        <v>19</v>
      </c>
      <c r="G54" s="15">
        <v>25</v>
      </c>
      <c r="H54" s="15">
        <v>74</v>
      </c>
      <c r="I54" s="15" t="s">
        <v>77</v>
      </c>
      <c r="K54" s="13" t="s">
        <v>5</v>
      </c>
      <c r="L54" s="13" t="s">
        <v>7</v>
      </c>
      <c r="M54" s="13" t="s">
        <v>6</v>
      </c>
      <c r="N5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54" s="13" t="s">
        <v>7</v>
      </c>
      <c r="P54" s="13">
        <v>2</v>
      </c>
      <c r="Q54" s="52" t="s">
        <v>87</v>
      </c>
      <c r="R54" s="27">
        <f t="shared" si="1"/>
        <v>2</v>
      </c>
      <c r="S54" s="17">
        <v>2</v>
      </c>
    </row>
    <row r="55" spans="1:19" x14ac:dyDescent="0.55000000000000004">
      <c r="A55" s="11">
        <v>8104</v>
      </c>
      <c r="B55" s="12" t="str">
        <f>IF(Table1[[#This Row],[Tree ID]]=Table1[[#This Row],[Tree ID Number]],"","- RETAIN")</f>
        <v/>
      </c>
      <c r="C55" s="13">
        <v>8104</v>
      </c>
      <c r="D55" s="14" t="s">
        <v>124</v>
      </c>
      <c r="E55" s="14" t="s">
        <v>107</v>
      </c>
      <c r="F55" s="13">
        <v>23</v>
      </c>
      <c r="G55" s="15">
        <v>25</v>
      </c>
      <c r="H55" s="15">
        <v>80</v>
      </c>
      <c r="I55" s="15" t="s">
        <v>79</v>
      </c>
      <c r="K55" s="13" t="s">
        <v>5</v>
      </c>
      <c r="L55" s="13" t="s">
        <v>7</v>
      </c>
      <c r="M55" s="13" t="s">
        <v>6</v>
      </c>
      <c r="N5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55" s="13" t="s">
        <v>7</v>
      </c>
      <c r="P55" s="13">
        <v>2</v>
      </c>
      <c r="Q55" s="52" t="s">
        <v>87</v>
      </c>
      <c r="R55" s="27">
        <f t="shared" si="1"/>
        <v>2</v>
      </c>
      <c r="S55" s="17">
        <v>2</v>
      </c>
    </row>
    <row r="56" spans="1:19" x14ac:dyDescent="0.55000000000000004">
      <c r="A56" s="11">
        <v>8105</v>
      </c>
      <c r="B56" s="12" t="str">
        <f>IF(Table1[[#This Row],[Tree ID]]=Table1[[#This Row],[Tree ID Number]],"","- RETAIN")</f>
        <v/>
      </c>
      <c r="C56" s="13">
        <v>8105</v>
      </c>
      <c r="D56" s="14" t="s">
        <v>124</v>
      </c>
      <c r="E56" s="14" t="s">
        <v>107</v>
      </c>
      <c r="F56" s="13">
        <v>21</v>
      </c>
      <c r="G56" s="15">
        <v>25</v>
      </c>
      <c r="H56" s="15">
        <v>80</v>
      </c>
      <c r="I56" s="15" t="s">
        <v>77</v>
      </c>
      <c r="K56" s="13" t="s">
        <v>5</v>
      </c>
      <c r="L56" s="13" t="s">
        <v>7</v>
      </c>
      <c r="M56" s="13" t="s">
        <v>6</v>
      </c>
      <c r="N5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56" s="13" t="s">
        <v>7</v>
      </c>
      <c r="P56" s="13">
        <v>2</v>
      </c>
      <c r="Q56" s="52" t="s">
        <v>87</v>
      </c>
      <c r="R56" s="27">
        <f t="shared" si="1"/>
        <v>2</v>
      </c>
      <c r="S56" s="17">
        <v>2</v>
      </c>
    </row>
    <row r="57" spans="1:19" x14ac:dyDescent="0.55000000000000004">
      <c r="A57" s="11">
        <v>8106</v>
      </c>
      <c r="B57" s="12" t="str">
        <f>IF(Table1[[#This Row],[Tree ID]]=Table1[[#This Row],[Tree ID Number]],"","- RETAIN")</f>
        <v/>
      </c>
      <c r="C57" s="13">
        <v>8106</v>
      </c>
      <c r="D57" s="14" t="s">
        <v>124</v>
      </c>
      <c r="E57" s="14" t="s">
        <v>107</v>
      </c>
      <c r="F57" s="13">
        <v>14.9</v>
      </c>
      <c r="G57" s="15">
        <v>15</v>
      </c>
      <c r="H57" s="15">
        <v>60</v>
      </c>
      <c r="I57" s="15" t="s">
        <v>80</v>
      </c>
      <c r="K57" s="13" t="s">
        <v>5</v>
      </c>
      <c r="L57" s="13" t="s">
        <v>7</v>
      </c>
      <c r="M57" s="13" t="s">
        <v>6</v>
      </c>
      <c r="N5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57" s="13" t="s">
        <v>7</v>
      </c>
      <c r="P57" s="13">
        <v>1</v>
      </c>
      <c r="Q57" s="49" t="s">
        <v>85</v>
      </c>
      <c r="R57" s="27">
        <f t="shared" si="1"/>
        <v>1</v>
      </c>
      <c r="S57" s="17">
        <v>3</v>
      </c>
    </row>
    <row r="58" spans="1:19" x14ac:dyDescent="0.55000000000000004">
      <c r="A58" s="11">
        <v>8107</v>
      </c>
      <c r="B58" s="12" t="str">
        <f>IF(Table1[[#This Row],[Tree ID]]=Table1[[#This Row],[Tree ID Number]],"","- RETAIN")</f>
        <v/>
      </c>
      <c r="C58" s="13">
        <v>8107</v>
      </c>
      <c r="D58" s="14" t="s">
        <v>124</v>
      </c>
      <c r="E58" s="14" t="s">
        <v>107</v>
      </c>
      <c r="F58" s="13">
        <v>20</v>
      </c>
      <c r="G58" s="15">
        <v>25</v>
      </c>
      <c r="H58" s="15">
        <v>65</v>
      </c>
      <c r="I58" s="15" t="s">
        <v>77</v>
      </c>
      <c r="K58" s="13" t="s">
        <v>5</v>
      </c>
      <c r="L58" s="13" t="s">
        <v>7</v>
      </c>
      <c r="M58" s="13" t="s">
        <v>6</v>
      </c>
      <c r="N5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58" s="13" t="s">
        <v>7</v>
      </c>
      <c r="P58" s="13">
        <v>2</v>
      </c>
      <c r="Q58" s="52" t="s">
        <v>87</v>
      </c>
      <c r="R58" s="27">
        <f t="shared" si="1"/>
        <v>2</v>
      </c>
      <c r="S58" s="17">
        <v>2</v>
      </c>
    </row>
    <row r="59" spans="1:19" x14ac:dyDescent="0.55000000000000004">
      <c r="A59" s="11">
        <v>8108</v>
      </c>
      <c r="B59" s="12" t="str">
        <f>IF(Table1[[#This Row],[Tree ID]]=Table1[[#This Row],[Tree ID Number]],"","- RETAIN")</f>
        <v/>
      </c>
      <c r="C59" s="13">
        <v>8108</v>
      </c>
      <c r="D59" s="14" t="s">
        <v>124</v>
      </c>
      <c r="E59" s="14" t="s">
        <v>107</v>
      </c>
      <c r="F59" s="13">
        <v>13.5</v>
      </c>
      <c r="G59" s="15">
        <v>10</v>
      </c>
      <c r="H59" s="15">
        <v>51</v>
      </c>
      <c r="I59" s="15" t="s">
        <v>80</v>
      </c>
      <c r="K59" s="13" t="s">
        <v>5</v>
      </c>
      <c r="L59" s="13" t="s">
        <v>7</v>
      </c>
      <c r="M59" s="13" t="s">
        <v>6</v>
      </c>
      <c r="N5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59" s="13" t="s">
        <v>7</v>
      </c>
      <c r="P59" s="13">
        <v>1</v>
      </c>
      <c r="Q59" s="49" t="s">
        <v>85</v>
      </c>
      <c r="R59" s="27">
        <f t="shared" si="1"/>
        <v>1</v>
      </c>
      <c r="S59" s="17">
        <v>3</v>
      </c>
    </row>
    <row r="60" spans="1:19" x14ac:dyDescent="0.55000000000000004">
      <c r="A60" s="11">
        <v>8109</v>
      </c>
      <c r="B60" s="12" t="str">
        <f>IF(Table1[[#This Row],[Tree ID]]=Table1[[#This Row],[Tree ID Number]],"","- RETAIN")</f>
        <v/>
      </c>
      <c r="C60" s="13">
        <v>8109</v>
      </c>
      <c r="D60" s="14" t="s">
        <v>124</v>
      </c>
      <c r="E60" s="14" t="s">
        <v>107</v>
      </c>
      <c r="F60" s="13">
        <v>10</v>
      </c>
      <c r="G60" s="15">
        <v>20</v>
      </c>
      <c r="H60" s="15">
        <v>50</v>
      </c>
      <c r="I60" s="15" t="s">
        <v>77</v>
      </c>
      <c r="K60" s="13" t="s">
        <v>5</v>
      </c>
      <c r="L60" s="13" t="s">
        <v>7</v>
      </c>
      <c r="M60" s="13" t="s">
        <v>6</v>
      </c>
      <c r="N6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0" s="13" t="s">
        <v>7</v>
      </c>
      <c r="P60" s="13">
        <v>2</v>
      </c>
      <c r="Q60" s="52" t="s">
        <v>87</v>
      </c>
      <c r="R60" s="27">
        <f t="shared" si="1"/>
        <v>2</v>
      </c>
      <c r="S60" s="17">
        <v>2</v>
      </c>
    </row>
    <row r="61" spans="1:19" x14ac:dyDescent="0.55000000000000004">
      <c r="A61" s="11">
        <v>8110</v>
      </c>
      <c r="B61" s="12" t="str">
        <f>IF(Table1[[#This Row],[Tree ID]]=Table1[[#This Row],[Tree ID Number]],"","- RETAIN")</f>
        <v/>
      </c>
      <c r="C61" s="13">
        <v>8110</v>
      </c>
      <c r="D61" s="14" t="s">
        <v>124</v>
      </c>
      <c r="E61" s="14" t="s">
        <v>107</v>
      </c>
      <c r="F61" s="13">
        <v>10</v>
      </c>
      <c r="G61" s="15">
        <v>0</v>
      </c>
      <c r="H61" s="15">
        <v>50</v>
      </c>
      <c r="I61" s="15" t="s">
        <v>25</v>
      </c>
      <c r="K61" s="13" t="s">
        <v>5</v>
      </c>
      <c r="L61" s="13" t="s">
        <v>8</v>
      </c>
      <c r="M61" s="13" t="s">
        <v>6</v>
      </c>
      <c r="N6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1" s="13" t="s">
        <v>7</v>
      </c>
      <c r="P61" s="19">
        <v>0</v>
      </c>
      <c r="Q61" s="29" t="s">
        <v>25</v>
      </c>
      <c r="R61" s="27">
        <f t="shared" si="1"/>
        <v>0</v>
      </c>
      <c r="S61" s="17">
        <v>4</v>
      </c>
    </row>
    <row r="62" spans="1:19" x14ac:dyDescent="0.55000000000000004">
      <c r="A62" s="11">
        <v>8111</v>
      </c>
      <c r="B62" s="12" t="str">
        <f>IF(Table1[[#This Row],[Tree ID]]=Table1[[#This Row],[Tree ID Number]],"","- RETAIN")</f>
        <v/>
      </c>
      <c r="C62" s="13">
        <v>8111</v>
      </c>
      <c r="D62" s="14" t="s">
        <v>124</v>
      </c>
      <c r="E62" s="14" t="s">
        <v>107</v>
      </c>
      <c r="F62" s="13">
        <v>17</v>
      </c>
      <c r="G62" s="15">
        <v>15</v>
      </c>
      <c r="H62" s="15">
        <v>66</v>
      </c>
      <c r="I62" s="15" t="s">
        <v>79</v>
      </c>
      <c r="K62" s="13" t="s">
        <v>5</v>
      </c>
      <c r="L62" s="13" t="s">
        <v>7</v>
      </c>
      <c r="M62" s="13" t="s">
        <v>6</v>
      </c>
      <c r="N6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2" s="13" t="s">
        <v>7</v>
      </c>
      <c r="P62" s="13">
        <v>2</v>
      </c>
      <c r="Q62" s="52" t="s">
        <v>87</v>
      </c>
      <c r="R62" s="27">
        <f t="shared" si="1"/>
        <v>2</v>
      </c>
      <c r="S62" s="17">
        <v>2</v>
      </c>
    </row>
    <row r="63" spans="1:19" x14ac:dyDescent="0.55000000000000004">
      <c r="A63" s="11">
        <v>8112</v>
      </c>
      <c r="B63" s="12" t="str">
        <f>IF(Table1[[#This Row],[Tree ID]]=Table1[[#This Row],[Tree ID Number]],"","- RETAIN")</f>
        <v/>
      </c>
      <c r="C63" s="13">
        <v>8112</v>
      </c>
      <c r="D63" s="14" t="s">
        <v>124</v>
      </c>
      <c r="E63" s="14" t="s">
        <v>107</v>
      </c>
      <c r="F63" s="13">
        <v>11</v>
      </c>
      <c r="G63" s="15">
        <v>15</v>
      </c>
      <c r="H63" s="15">
        <v>50</v>
      </c>
      <c r="I63" s="15" t="s">
        <v>77</v>
      </c>
      <c r="K63" s="13" t="s">
        <v>5</v>
      </c>
      <c r="L63" s="13" t="s">
        <v>7</v>
      </c>
      <c r="M63" s="13" t="s">
        <v>6</v>
      </c>
      <c r="N6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3" s="13" t="s">
        <v>7</v>
      </c>
      <c r="P63" s="13">
        <v>2</v>
      </c>
      <c r="Q63" s="52" t="s">
        <v>87</v>
      </c>
      <c r="R63" s="27">
        <f t="shared" si="1"/>
        <v>2</v>
      </c>
      <c r="S63" s="17">
        <v>2</v>
      </c>
    </row>
    <row r="64" spans="1:19" x14ac:dyDescent="0.55000000000000004">
      <c r="A64" s="11">
        <v>8113</v>
      </c>
      <c r="B64" s="12" t="str">
        <f>IF(Table1[[#This Row],[Tree ID]]=Table1[[#This Row],[Tree ID Number]],"","- RETAIN")</f>
        <v/>
      </c>
      <c r="C64" s="13">
        <v>8113</v>
      </c>
      <c r="D64" s="14" t="s">
        <v>124</v>
      </c>
      <c r="E64" s="14" t="s">
        <v>107</v>
      </c>
      <c r="F64" s="13">
        <v>13</v>
      </c>
      <c r="G64" s="15">
        <v>15</v>
      </c>
      <c r="H64" s="15">
        <v>50</v>
      </c>
      <c r="I64" s="15" t="s">
        <v>78</v>
      </c>
      <c r="K64" s="13" t="s">
        <v>5</v>
      </c>
      <c r="L64" s="13" t="s">
        <v>7</v>
      </c>
      <c r="M64" s="13" t="s">
        <v>6</v>
      </c>
      <c r="N6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4" s="13" t="s">
        <v>7</v>
      </c>
      <c r="P64" s="13">
        <v>1</v>
      </c>
      <c r="Q64" s="49" t="s">
        <v>90</v>
      </c>
      <c r="R64" s="27">
        <f t="shared" si="1"/>
        <v>1</v>
      </c>
      <c r="S64" s="17">
        <v>3</v>
      </c>
    </row>
    <row r="65" spans="1:19" x14ac:dyDescent="0.55000000000000004">
      <c r="A65" s="11">
        <v>8114</v>
      </c>
      <c r="B65" s="12" t="str">
        <f>IF(Table1[[#This Row],[Tree ID]]=Table1[[#This Row],[Tree ID Number]],"","- RETAIN")</f>
        <v/>
      </c>
      <c r="C65" s="13">
        <v>8114</v>
      </c>
      <c r="D65" s="14" t="s">
        <v>120</v>
      </c>
      <c r="E65" s="14" t="s">
        <v>103</v>
      </c>
      <c r="F65" s="13">
        <v>32</v>
      </c>
      <c r="G65" s="15">
        <v>25</v>
      </c>
      <c r="H65" s="15">
        <v>80</v>
      </c>
      <c r="I65" s="15" t="s">
        <v>81</v>
      </c>
      <c r="J65" s="15" t="s">
        <v>89</v>
      </c>
      <c r="K65" s="13" t="s">
        <v>5</v>
      </c>
      <c r="L65" s="13" t="s">
        <v>7</v>
      </c>
      <c r="M65" s="13" t="s">
        <v>6</v>
      </c>
      <c r="N6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5" s="13" t="s">
        <v>7</v>
      </c>
      <c r="P65" s="13">
        <v>1</v>
      </c>
      <c r="Q65" s="49" t="s">
        <v>82</v>
      </c>
      <c r="R65" s="27">
        <f t="shared" si="1"/>
        <v>1</v>
      </c>
      <c r="S65" s="17">
        <v>3</v>
      </c>
    </row>
    <row r="66" spans="1:19" x14ac:dyDescent="0.55000000000000004">
      <c r="A66" s="11">
        <v>8115</v>
      </c>
      <c r="B66" s="12" t="str">
        <f>IF(Table1[[#This Row],[Tree ID]]=Table1[[#This Row],[Tree ID Number]],"","- RETAIN")</f>
        <v/>
      </c>
      <c r="C66" s="13">
        <v>8115</v>
      </c>
      <c r="D66" s="14" t="s">
        <v>124</v>
      </c>
      <c r="E66" s="14" t="s">
        <v>107</v>
      </c>
      <c r="F66" s="13">
        <v>12</v>
      </c>
      <c r="G66" s="15">
        <v>18</v>
      </c>
      <c r="H66" s="15">
        <v>42</v>
      </c>
      <c r="I66" s="15" t="s">
        <v>77</v>
      </c>
      <c r="K66" s="13" t="s">
        <v>5</v>
      </c>
      <c r="L66" s="13" t="s">
        <v>7</v>
      </c>
      <c r="M66" s="13" t="s">
        <v>6</v>
      </c>
      <c r="N6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6" s="13" t="s">
        <v>7</v>
      </c>
      <c r="P66" s="13">
        <v>2</v>
      </c>
      <c r="Q66" s="52" t="s">
        <v>87</v>
      </c>
      <c r="R66" s="27">
        <f t="shared" ref="R66:R97" si="2">IF(O66="Y",P66,N66)</f>
        <v>2</v>
      </c>
      <c r="S66" s="17">
        <v>2</v>
      </c>
    </row>
    <row r="67" spans="1:19" x14ac:dyDescent="0.55000000000000004">
      <c r="A67" s="11">
        <v>8116</v>
      </c>
      <c r="B67" s="12" t="str">
        <f>IF(Table1[[#This Row],[Tree ID]]=Table1[[#This Row],[Tree ID Number]],"","- RETAIN")</f>
        <v/>
      </c>
      <c r="C67" s="13">
        <v>8116</v>
      </c>
      <c r="D67" s="14" t="s">
        <v>125</v>
      </c>
      <c r="E67" s="14" t="s">
        <v>108</v>
      </c>
      <c r="F67" s="13">
        <v>14</v>
      </c>
      <c r="G67" s="15">
        <v>18</v>
      </c>
      <c r="H67" s="15">
        <v>40</v>
      </c>
      <c r="I67" s="15" t="s">
        <v>80</v>
      </c>
      <c r="K67" s="13" t="s">
        <v>5</v>
      </c>
      <c r="L67" s="13" t="s">
        <v>7</v>
      </c>
      <c r="M67" s="13" t="s">
        <v>6</v>
      </c>
      <c r="N6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7" s="13" t="s">
        <v>7</v>
      </c>
      <c r="P67" s="13">
        <v>1</v>
      </c>
      <c r="Q67" s="49" t="s">
        <v>85</v>
      </c>
      <c r="R67" s="27">
        <f t="shared" si="2"/>
        <v>1</v>
      </c>
      <c r="S67" s="17">
        <v>3</v>
      </c>
    </row>
    <row r="68" spans="1:19" x14ac:dyDescent="0.55000000000000004">
      <c r="A68" s="11">
        <v>8117</v>
      </c>
      <c r="B68" s="12" t="str">
        <f>IF(Table1[[#This Row],[Tree ID]]=Table1[[#This Row],[Tree ID Number]],"","- RETAIN")</f>
        <v/>
      </c>
      <c r="C68" s="13">
        <v>8117</v>
      </c>
      <c r="D68" s="14" t="s">
        <v>124</v>
      </c>
      <c r="E68" s="14" t="s">
        <v>107</v>
      </c>
      <c r="F68" s="13">
        <v>17</v>
      </c>
      <c r="G68" s="15">
        <v>20</v>
      </c>
      <c r="H68" s="15">
        <v>45</v>
      </c>
      <c r="I68" s="15" t="s">
        <v>77</v>
      </c>
      <c r="K68" s="13" t="s">
        <v>5</v>
      </c>
      <c r="L68" s="13" t="s">
        <v>7</v>
      </c>
      <c r="M68" s="13" t="s">
        <v>6</v>
      </c>
      <c r="N6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8" s="13" t="s">
        <v>7</v>
      </c>
      <c r="P68" s="13">
        <v>2</v>
      </c>
      <c r="Q68" s="52" t="s">
        <v>87</v>
      </c>
      <c r="R68" s="27">
        <f t="shared" si="2"/>
        <v>2</v>
      </c>
      <c r="S68" s="17">
        <v>2</v>
      </c>
    </row>
    <row r="69" spans="1:19" x14ac:dyDescent="0.55000000000000004">
      <c r="A69" s="11">
        <v>8118</v>
      </c>
      <c r="B69" s="12" t="str">
        <f>IF(Table1[[#This Row],[Tree ID]]=Table1[[#This Row],[Tree ID Number]],"","- RETAIN")</f>
        <v/>
      </c>
      <c r="C69" s="13">
        <v>8118</v>
      </c>
      <c r="D69" s="14" t="s">
        <v>124</v>
      </c>
      <c r="E69" s="14" t="s">
        <v>107</v>
      </c>
      <c r="F69" s="13">
        <v>12</v>
      </c>
      <c r="G69" s="15">
        <v>15</v>
      </c>
      <c r="H69" s="15">
        <v>45</v>
      </c>
      <c r="I69" s="15" t="s">
        <v>77</v>
      </c>
      <c r="K69" s="13" t="s">
        <v>5</v>
      </c>
      <c r="L69" s="13" t="s">
        <v>7</v>
      </c>
      <c r="M69" s="13" t="s">
        <v>6</v>
      </c>
      <c r="N6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69" s="13" t="s">
        <v>7</v>
      </c>
      <c r="P69" s="13">
        <v>2</v>
      </c>
      <c r="Q69" s="52" t="s">
        <v>87</v>
      </c>
      <c r="R69" s="27">
        <f t="shared" si="2"/>
        <v>2</v>
      </c>
      <c r="S69" s="17">
        <v>2</v>
      </c>
    </row>
    <row r="70" spans="1:19" x14ac:dyDescent="0.55000000000000004">
      <c r="A70" s="11">
        <v>8119</v>
      </c>
      <c r="B70" s="12" t="str">
        <f>IF(Table1[[#This Row],[Tree ID]]=Table1[[#This Row],[Tree ID Number]],"","- RETAIN")</f>
        <v/>
      </c>
      <c r="C70" s="13">
        <v>8119</v>
      </c>
      <c r="D70" s="14" t="s">
        <v>120</v>
      </c>
      <c r="E70" s="14" t="s">
        <v>103</v>
      </c>
      <c r="F70" s="13">
        <v>38</v>
      </c>
      <c r="G70" s="15">
        <v>20</v>
      </c>
      <c r="H70" s="15">
        <v>80</v>
      </c>
      <c r="I70" s="15" t="s">
        <v>77</v>
      </c>
      <c r="J70" s="15" t="s">
        <v>89</v>
      </c>
      <c r="K70" s="13" t="s">
        <v>5</v>
      </c>
      <c r="L70" s="13" t="s">
        <v>7</v>
      </c>
      <c r="M70" s="13" t="s">
        <v>6</v>
      </c>
      <c r="N7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70" s="13"/>
      <c r="Q70" s="16"/>
      <c r="R70" s="27">
        <f t="shared" si="2"/>
        <v>6</v>
      </c>
      <c r="S70" s="17">
        <v>2</v>
      </c>
    </row>
    <row r="71" spans="1:19" x14ac:dyDescent="0.55000000000000004">
      <c r="A71" s="11">
        <v>8120</v>
      </c>
      <c r="B71" s="12" t="str">
        <f>IF(Table1[[#This Row],[Tree ID]]=Table1[[#This Row],[Tree ID Number]],"","- RETAIN")</f>
        <v/>
      </c>
      <c r="C71" s="13">
        <v>8120</v>
      </c>
      <c r="D71" s="14" t="s">
        <v>124</v>
      </c>
      <c r="E71" s="14" t="s">
        <v>107</v>
      </c>
      <c r="F71" s="13">
        <v>16</v>
      </c>
      <c r="G71" s="15">
        <v>20</v>
      </c>
      <c r="H71" s="15">
        <v>46</v>
      </c>
      <c r="I71" s="15" t="s">
        <v>77</v>
      </c>
      <c r="K71" s="13" t="s">
        <v>5</v>
      </c>
      <c r="L71" s="13" t="s">
        <v>7</v>
      </c>
      <c r="M71" s="13" t="s">
        <v>6</v>
      </c>
      <c r="N7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71" s="13" t="s">
        <v>7</v>
      </c>
      <c r="P71" s="13">
        <v>2</v>
      </c>
      <c r="Q71" s="52" t="s">
        <v>87</v>
      </c>
      <c r="R71" s="27">
        <f t="shared" si="2"/>
        <v>2</v>
      </c>
      <c r="S71" s="17">
        <v>2</v>
      </c>
    </row>
    <row r="72" spans="1:19" x14ac:dyDescent="0.55000000000000004">
      <c r="A72" s="11">
        <v>8121</v>
      </c>
      <c r="B72" s="12" t="str">
        <f>IF(Table1[[#This Row],[Tree ID]]=Table1[[#This Row],[Tree ID Number]],"","- RETAIN")</f>
        <v/>
      </c>
      <c r="C72" s="13">
        <v>8121</v>
      </c>
      <c r="D72" s="14" t="s">
        <v>124</v>
      </c>
      <c r="E72" s="14" t="s">
        <v>107</v>
      </c>
      <c r="F72" s="13">
        <v>18</v>
      </c>
      <c r="G72" s="15">
        <v>15</v>
      </c>
      <c r="H72" s="15">
        <v>66</v>
      </c>
      <c r="I72" s="15" t="s">
        <v>77</v>
      </c>
      <c r="K72" s="13" t="s">
        <v>5</v>
      </c>
      <c r="L72" s="13" t="s">
        <v>7</v>
      </c>
      <c r="M72" s="13" t="s">
        <v>6</v>
      </c>
      <c r="N7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72" s="13" t="s">
        <v>7</v>
      </c>
      <c r="P72" s="13">
        <v>2</v>
      </c>
      <c r="Q72" s="52" t="s">
        <v>87</v>
      </c>
      <c r="R72" s="27">
        <f t="shared" si="2"/>
        <v>2</v>
      </c>
      <c r="S72" s="17">
        <v>2</v>
      </c>
    </row>
    <row r="73" spans="1:19" ht="28.2" x14ac:dyDescent="0.55000000000000004">
      <c r="A73" s="11">
        <v>8122</v>
      </c>
      <c r="B73" s="12" t="str">
        <f>IF(Table1[[#This Row],[Tree ID]]=Table1[[#This Row],[Tree ID Number]],"","- RETAIN")</f>
        <v/>
      </c>
      <c r="C73" s="13">
        <v>8122</v>
      </c>
      <c r="D73" s="14" t="s">
        <v>119</v>
      </c>
      <c r="E73" s="14" t="s">
        <v>102</v>
      </c>
      <c r="F73" s="13">
        <v>9</v>
      </c>
      <c r="G73" s="15">
        <v>7</v>
      </c>
      <c r="H73" s="15">
        <v>66</v>
      </c>
      <c r="I73" s="15" t="s">
        <v>77</v>
      </c>
      <c r="K73" s="13" t="s">
        <v>6</v>
      </c>
      <c r="L73" s="13" t="s">
        <v>8</v>
      </c>
      <c r="M73" s="13" t="s">
        <v>6</v>
      </c>
      <c r="N7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1</v>
      </c>
      <c r="O73" s="13" t="s">
        <v>7</v>
      </c>
      <c r="P73" s="13">
        <v>0</v>
      </c>
      <c r="Q73" s="29" t="s">
        <v>37</v>
      </c>
      <c r="R73" s="27">
        <f t="shared" si="2"/>
        <v>0</v>
      </c>
      <c r="S73" s="17">
        <v>3</v>
      </c>
    </row>
    <row r="74" spans="1:19" x14ac:dyDescent="0.55000000000000004">
      <c r="A74" s="11">
        <v>8123</v>
      </c>
      <c r="B74" s="12" t="str">
        <f>IF(Table1[[#This Row],[Tree ID]]=Table1[[#This Row],[Tree ID Number]],"","- RETAIN")</f>
        <v/>
      </c>
      <c r="C74" s="13">
        <v>8123</v>
      </c>
      <c r="D74" s="14" t="s">
        <v>124</v>
      </c>
      <c r="E74" s="14" t="s">
        <v>107</v>
      </c>
      <c r="F74" s="13">
        <v>14.8</v>
      </c>
      <c r="G74" s="15">
        <v>20</v>
      </c>
      <c r="H74" s="15">
        <v>60</v>
      </c>
      <c r="I74" s="15" t="s">
        <v>77</v>
      </c>
      <c r="K74" s="13" t="s">
        <v>5</v>
      </c>
      <c r="L74" s="13" t="s">
        <v>7</v>
      </c>
      <c r="M74" s="13" t="s">
        <v>6</v>
      </c>
      <c r="N7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74" s="13" t="s">
        <v>7</v>
      </c>
      <c r="P74" s="13">
        <v>2</v>
      </c>
      <c r="Q74" s="52" t="s">
        <v>87</v>
      </c>
      <c r="R74" s="27">
        <f t="shared" si="2"/>
        <v>2</v>
      </c>
      <c r="S74" s="17">
        <v>2</v>
      </c>
    </row>
    <row r="75" spans="1:19" x14ac:dyDescent="0.55000000000000004">
      <c r="A75" s="11">
        <v>8124</v>
      </c>
      <c r="B75" s="12" t="str">
        <f>IF(Table1[[#This Row],[Tree ID]]=Table1[[#This Row],[Tree ID Number]],"","- RETAIN")</f>
        <v/>
      </c>
      <c r="C75" s="13">
        <v>8124</v>
      </c>
      <c r="D75" s="14" t="s">
        <v>124</v>
      </c>
      <c r="E75" s="14" t="s">
        <v>107</v>
      </c>
      <c r="F75" s="13">
        <v>11</v>
      </c>
      <c r="G75" s="15">
        <v>12</v>
      </c>
      <c r="H75" s="15">
        <v>60</v>
      </c>
      <c r="I75" s="15" t="s">
        <v>77</v>
      </c>
      <c r="K75" s="13" t="s">
        <v>5</v>
      </c>
      <c r="L75" s="13" t="s">
        <v>7</v>
      </c>
      <c r="M75" s="13" t="s">
        <v>6</v>
      </c>
      <c r="N7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75" s="13" t="s">
        <v>7</v>
      </c>
      <c r="P75" s="13">
        <v>2</v>
      </c>
      <c r="Q75" s="52" t="s">
        <v>87</v>
      </c>
      <c r="R75" s="27">
        <f t="shared" si="2"/>
        <v>2</v>
      </c>
      <c r="S75" s="17">
        <v>2</v>
      </c>
    </row>
    <row r="76" spans="1:19" x14ac:dyDescent="0.55000000000000004">
      <c r="A76" s="11">
        <v>8125</v>
      </c>
      <c r="B76" s="12" t="str">
        <f>IF(Table1[[#This Row],[Tree ID]]=Table1[[#This Row],[Tree ID Number]],"","- RETAIN")</f>
        <v/>
      </c>
      <c r="C76" s="13">
        <v>8125</v>
      </c>
      <c r="D76" s="14" t="s">
        <v>124</v>
      </c>
      <c r="E76" s="14" t="s">
        <v>107</v>
      </c>
      <c r="F76" s="13">
        <v>18.399999999999999</v>
      </c>
      <c r="G76" s="15">
        <v>15</v>
      </c>
      <c r="H76" s="15">
        <v>66</v>
      </c>
      <c r="I76" s="15" t="s">
        <v>77</v>
      </c>
      <c r="K76" s="13" t="s">
        <v>5</v>
      </c>
      <c r="L76" s="13" t="s">
        <v>7</v>
      </c>
      <c r="M76" s="13" t="s">
        <v>6</v>
      </c>
      <c r="N7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76" s="13" t="s">
        <v>7</v>
      </c>
      <c r="P76" s="13">
        <v>2</v>
      </c>
      <c r="Q76" s="52" t="s">
        <v>87</v>
      </c>
      <c r="R76" s="27">
        <f t="shared" si="2"/>
        <v>2</v>
      </c>
      <c r="S76" s="17">
        <v>2</v>
      </c>
    </row>
    <row r="77" spans="1:19" x14ac:dyDescent="0.55000000000000004">
      <c r="A77" s="11">
        <v>8126</v>
      </c>
      <c r="B77" s="12" t="str">
        <f>IF(Table1[[#This Row],[Tree ID]]=Table1[[#This Row],[Tree ID Number]],"","- RETAIN")</f>
        <v/>
      </c>
      <c r="C77" s="13">
        <v>8126</v>
      </c>
      <c r="D77" s="14" t="s">
        <v>124</v>
      </c>
      <c r="E77" s="14" t="s">
        <v>107</v>
      </c>
      <c r="F77" s="13">
        <v>13</v>
      </c>
      <c r="G77" s="15">
        <v>18</v>
      </c>
      <c r="H77" s="15">
        <v>66</v>
      </c>
      <c r="I77" s="15" t="s">
        <v>77</v>
      </c>
      <c r="K77" s="13" t="s">
        <v>5</v>
      </c>
      <c r="L77" s="13" t="s">
        <v>7</v>
      </c>
      <c r="M77" s="13" t="s">
        <v>6</v>
      </c>
      <c r="N7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77" s="13" t="s">
        <v>7</v>
      </c>
      <c r="P77" s="13">
        <v>2</v>
      </c>
      <c r="Q77" s="52" t="s">
        <v>87</v>
      </c>
      <c r="R77" s="27">
        <f t="shared" si="2"/>
        <v>2</v>
      </c>
      <c r="S77" s="17">
        <v>2</v>
      </c>
    </row>
    <row r="78" spans="1:19" ht="28.2" x14ac:dyDescent="0.55000000000000004">
      <c r="A78" s="11">
        <v>8127</v>
      </c>
      <c r="B78" s="12" t="str">
        <f>IF(Table1[[#This Row],[Tree ID]]=Table1[[#This Row],[Tree ID Number]],"","- RETAIN")</f>
        <v/>
      </c>
      <c r="C78" s="13">
        <v>8127</v>
      </c>
      <c r="D78" s="14" t="s">
        <v>124</v>
      </c>
      <c r="E78" s="14" t="s">
        <v>107</v>
      </c>
      <c r="F78" s="13">
        <v>9</v>
      </c>
      <c r="G78" s="15">
        <v>14</v>
      </c>
      <c r="H78" s="15">
        <v>60</v>
      </c>
      <c r="I78" s="15" t="s">
        <v>77</v>
      </c>
      <c r="K78" s="13" t="s">
        <v>6</v>
      </c>
      <c r="L78" s="13" t="s">
        <v>8</v>
      </c>
      <c r="M78" s="13" t="s">
        <v>6</v>
      </c>
      <c r="N7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1</v>
      </c>
      <c r="O78" s="13" t="s">
        <v>7</v>
      </c>
      <c r="P78" s="13">
        <v>0</v>
      </c>
      <c r="Q78" s="29" t="s">
        <v>37</v>
      </c>
      <c r="R78" s="27">
        <f t="shared" si="2"/>
        <v>0</v>
      </c>
      <c r="S78" s="17">
        <v>2</v>
      </c>
    </row>
    <row r="79" spans="1:19" x14ac:dyDescent="0.55000000000000004">
      <c r="A79" s="22">
        <v>8128</v>
      </c>
      <c r="B79" s="12" t="str">
        <f>IF(Table1[[#This Row],[Tree ID]]=Table1[[#This Row],[Tree ID Number]],"","- RETAIN")</f>
        <v/>
      </c>
      <c r="C79" s="13">
        <v>8128</v>
      </c>
      <c r="D79" s="14" t="s">
        <v>120</v>
      </c>
      <c r="E79" s="14" t="s">
        <v>103</v>
      </c>
      <c r="F79" s="13">
        <v>38</v>
      </c>
      <c r="G79" s="15">
        <v>20</v>
      </c>
      <c r="H79" s="15">
        <v>84</v>
      </c>
      <c r="I79" s="15" t="s">
        <v>77</v>
      </c>
      <c r="J79" s="15" t="s">
        <v>89</v>
      </c>
      <c r="K79" s="13" t="s">
        <v>5</v>
      </c>
      <c r="L79" s="13" t="s">
        <v>7</v>
      </c>
      <c r="M79" s="13" t="s">
        <v>6</v>
      </c>
      <c r="N7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79" s="13"/>
      <c r="R79" s="27">
        <f t="shared" si="2"/>
        <v>6</v>
      </c>
      <c r="S79" s="17">
        <v>2</v>
      </c>
    </row>
    <row r="80" spans="1:19" x14ac:dyDescent="0.55000000000000004">
      <c r="A80" s="22">
        <v>8129</v>
      </c>
      <c r="B80" s="12" t="str">
        <f>IF(Table1[[#This Row],[Tree ID]]=Table1[[#This Row],[Tree ID Number]],"","- RETAIN")</f>
        <v/>
      </c>
      <c r="C80" s="13">
        <v>8129</v>
      </c>
      <c r="D80" s="14" t="s">
        <v>126</v>
      </c>
      <c r="E80" s="14" t="s">
        <v>109</v>
      </c>
      <c r="F80" s="13">
        <v>10</v>
      </c>
      <c r="G80" s="15">
        <v>0</v>
      </c>
      <c r="H80" s="15">
        <v>55</v>
      </c>
      <c r="I80" s="15" t="s">
        <v>81</v>
      </c>
      <c r="K80" s="13" t="s">
        <v>5</v>
      </c>
      <c r="L80" s="13" t="s">
        <v>7</v>
      </c>
      <c r="M80" s="13" t="s">
        <v>6</v>
      </c>
      <c r="N8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0" s="13" t="s">
        <v>7</v>
      </c>
      <c r="P80" s="19">
        <v>1</v>
      </c>
      <c r="Q80" s="49" t="s">
        <v>82</v>
      </c>
      <c r="R80" s="27">
        <f t="shared" si="2"/>
        <v>1</v>
      </c>
      <c r="S80" s="17">
        <v>3</v>
      </c>
    </row>
    <row r="81" spans="1:19" x14ac:dyDescent="0.55000000000000004">
      <c r="A81" s="11">
        <v>8130</v>
      </c>
      <c r="B81" s="12" t="str">
        <f>IF(Table1[[#This Row],[Tree ID]]=Table1[[#This Row],[Tree ID Number]],"","- RETAIN")</f>
        <v/>
      </c>
      <c r="C81" s="13">
        <v>8130</v>
      </c>
      <c r="D81" s="14" t="s">
        <v>124</v>
      </c>
      <c r="E81" s="14" t="s">
        <v>107</v>
      </c>
      <c r="F81" s="13">
        <v>13</v>
      </c>
      <c r="G81" s="15">
        <v>10</v>
      </c>
      <c r="H81" s="15">
        <v>45</v>
      </c>
      <c r="I81" s="15" t="s">
        <v>77</v>
      </c>
      <c r="K81" s="13" t="s">
        <v>5</v>
      </c>
      <c r="L81" s="13" t="s">
        <v>7</v>
      </c>
      <c r="M81" s="13" t="s">
        <v>6</v>
      </c>
      <c r="N8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1" s="13" t="s">
        <v>7</v>
      </c>
      <c r="P81" s="13">
        <v>2</v>
      </c>
      <c r="Q81" s="52" t="s">
        <v>87</v>
      </c>
      <c r="R81" s="27">
        <f t="shared" si="2"/>
        <v>2</v>
      </c>
      <c r="S81" s="17">
        <v>2</v>
      </c>
    </row>
    <row r="82" spans="1:19" ht="28.2" x14ac:dyDescent="0.55000000000000004">
      <c r="A82" s="11">
        <v>8131</v>
      </c>
      <c r="B82" s="12" t="str">
        <f>IF(Table1[[#This Row],[Tree ID]]=Table1[[#This Row],[Tree ID Number]],"","- RETAIN")</f>
        <v/>
      </c>
      <c r="C82" s="13">
        <v>8131</v>
      </c>
      <c r="D82" s="14" t="s">
        <v>120</v>
      </c>
      <c r="E82" s="14" t="s">
        <v>103</v>
      </c>
      <c r="F82" s="13">
        <v>25</v>
      </c>
      <c r="G82" s="15">
        <v>15</v>
      </c>
      <c r="H82" s="15">
        <v>54</v>
      </c>
      <c r="I82" s="15" t="s">
        <v>77</v>
      </c>
      <c r="K82" s="13" t="s">
        <v>5</v>
      </c>
      <c r="L82" s="13" t="s">
        <v>7</v>
      </c>
      <c r="M82" s="13" t="s">
        <v>6</v>
      </c>
      <c r="N8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2" s="13" t="s">
        <v>7</v>
      </c>
      <c r="P82" s="13">
        <v>3</v>
      </c>
      <c r="Q82" s="50" t="s">
        <v>88</v>
      </c>
      <c r="R82" s="27">
        <f t="shared" si="2"/>
        <v>3</v>
      </c>
      <c r="S82" s="17">
        <v>2</v>
      </c>
    </row>
    <row r="83" spans="1:19" ht="28.2" x14ac:dyDescent="0.55000000000000004">
      <c r="A83" s="11">
        <v>8132</v>
      </c>
      <c r="B83" s="12" t="str">
        <f>IF(Table1[[#This Row],[Tree ID]]=Table1[[#This Row],[Tree ID Number]],"","- RETAIN")</f>
        <v/>
      </c>
      <c r="C83" s="13">
        <v>8132</v>
      </c>
      <c r="D83" s="14" t="s">
        <v>124</v>
      </c>
      <c r="E83" s="14" t="s">
        <v>107</v>
      </c>
      <c r="F83" s="13">
        <v>29</v>
      </c>
      <c r="G83" s="15">
        <v>25</v>
      </c>
      <c r="H83" s="15">
        <v>54</v>
      </c>
      <c r="I83" s="15" t="s">
        <v>77</v>
      </c>
      <c r="K83" s="13" t="s">
        <v>5</v>
      </c>
      <c r="L83" s="13" t="s">
        <v>7</v>
      </c>
      <c r="M83" s="13" t="s">
        <v>6</v>
      </c>
      <c r="N8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3" s="13" t="s">
        <v>7</v>
      </c>
      <c r="P83" s="13">
        <v>3</v>
      </c>
      <c r="Q83" s="50" t="s">
        <v>88</v>
      </c>
      <c r="R83" s="27">
        <f t="shared" si="2"/>
        <v>3</v>
      </c>
      <c r="S83" s="17">
        <v>2</v>
      </c>
    </row>
    <row r="84" spans="1:19" x14ac:dyDescent="0.55000000000000004">
      <c r="A84" s="11">
        <v>8133</v>
      </c>
      <c r="B84" s="12" t="str">
        <f>IF(Table1[[#This Row],[Tree ID]]=Table1[[#This Row],[Tree ID Number]],"","- RETAIN")</f>
        <v/>
      </c>
      <c r="C84" s="13">
        <v>8133</v>
      </c>
      <c r="D84" s="14" t="s">
        <v>120</v>
      </c>
      <c r="E84" s="14" t="s">
        <v>103</v>
      </c>
      <c r="F84" s="13">
        <v>14</v>
      </c>
      <c r="G84" s="15">
        <v>20</v>
      </c>
      <c r="H84" s="15">
        <v>54</v>
      </c>
      <c r="I84" s="15" t="s">
        <v>77</v>
      </c>
      <c r="K84" s="13" t="s">
        <v>5</v>
      </c>
      <c r="L84" s="13" t="s">
        <v>7</v>
      </c>
      <c r="M84" s="13" t="s">
        <v>6</v>
      </c>
      <c r="N8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4" s="13" t="s">
        <v>7</v>
      </c>
      <c r="P84" s="13">
        <v>2</v>
      </c>
      <c r="Q84" s="52" t="s">
        <v>87</v>
      </c>
      <c r="R84" s="27">
        <f t="shared" si="2"/>
        <v>2</v>
      </c>
      <c r="S84" s="17">
        <v>2</v>
      </c>
    </row>
    <row r="85" spans="1:19" x14ac:dyDescent="0.55000000000000004">
      <c r="A85" s="11">
        <v>8134</v>
      </c>
      <c r="B85" s="12" t="str">
        <f>IF(Table1[[#This Row],[Tree ID]]=Table1[[#This Row],[Tree ID Number]],"","- RETAIN")</f>
        <v/>
      </c>
      <c r="C85" s="13">
        <v>8134</v>
      </c>
      <c r="D85" s="14" t="s">
        <v>120</v>
      </c>
      <c r="E85" s="14" t="s">
        <v>103</v>
      </c>
      <c r="F85" s="13">
        <v>13.6</v>
      </c>
      <c r="G85" s="15">
        <v>15</v>
      </c>
      <c r="H85" s="15">
        <v>50</v>
      </c>
      <c r="I85" s="15" t="s">
        <v>77</v>
      </c>
      <c r="K85" s="13" t="s">
        <v>5</v>
      </c>
      <c r="L85" s="13" t="s">
        <v>7</v>
      </c>
      <c r="M85" s="13" t="s">
        <v>6</v>
      </c>
      <c r="N8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5" s="13" t="s">
        <v>7</v>
      </c>
      <c r="P85" s="13">
        <v>2</v>
      </c>
      <c r="Q85" s="52" t="s">
        <v>87</v>
      </c>
      <c r="R85" s="27">
        <f t="shared" si="2"/>
        <v>2</v>
      </c>
      <c r="S85" s="17">
        <v>2</v>
      </c>
    </row>
    <row r="86" spans="1:19" x14ac:dyDescent="0.55000000000000004">
      <c r="A86" s="11">
        <v>8135</v>
      </c>
      <c r="B86" s="12" t="str">
        <f>IF(Table1[[#This Row],[Tree ID]]=Table1[[#This Row],[Tree ID Number]],"","- RETAIN")</f>
        <v/>
      </c>
      <c r="C86" s="13">
        <v>8135</v>
      </c>
      <c r="D86" s="14" t="s">
        <v>121</v>
      </c>
      <c r="E86" s="14" t="s">
        <v>104</v>
      </c>
      <c r="F86" s="13">
        <v>10</v>
      </c>
      <c r="G86" s="15">
        <v>15</v>
      </c>
      <c r="H86" s="15">
        <v>45</v>
      </c>
      <c r="I86" s="15" t="s">
        <v>77</v>
      </c>
      <c r="K86" s="13" t="s">
        <v>5</v>
      </c>
      <c r="L86" s="13" t="s">
        <v>7</v>
      </c>
      <c r="M86" s="13" t="s">
        <v>6</v>
      </c>
      <c r="N8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6" s="13" t="s">
        <v>7</v>
      </c>
      <c r="P86" s="13">
        <v>2</v>
      </c>
      <c r="Q86" s="52" t="s">
        <v>87</v>
      </c>
      <c r="R86" s="27">
        <f t="shared" si="2"/>
        <v>2</v>
      </c>
      <c r="S86" s="17">
        <v>2</v>
      </c>
    </row>
    <row r="87" spans="1:19" ht="28.2" x14ac:dyDescent="0.55000000000000004">
      <c r="A87" s="11">
        <v>8136</v>
      </c>
      <c r="B87" s="12" t="str">
        <f>IF(Table1[[#This Row],[Tree ID]]=Table1[[#This Row],[Tree ID Number]],"","- RETAIN")</f>
        <v/>
      </c>
      <c r="C87" s="13">
        <v>8136</v>
      </c>
      <c r="D87" s="14" t="s">
        <v>124</v>
      </c>
      <c r="E87" s="14" t="s">
        <v>107</v>
      </c>
      <c r="F87" s="13">
        <v>25</v>
      </c>
      <c r="G87" s="15">
        <v>20</v>
      </c>
      <c r="H87" s="15">
        <v>80</v>
      </c>
      <c r="I87" s="15" t="s">
        <v>77</v>
      </c>
      <c r="K87" s="13" t="s">
        <v>5</v>
      </c>
      <c r="L87" s="13" t="s">
        <v>7</v>
      </c>
      <c r="M87" s="13" t="s">
        <v>6</v>
      </c>
      <c r="N8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7" s="13" t="s">
        <v>7</v>
      </c>
      <c r="P87" s="13">
        <v>3</v>
      </c>
      <c r="Q87" s="50" t="s">
        <v>88</v>
      </c>
      <c r="R87" s="27">
        <f t="shared" si="2"/>
        <v>3</v>
      </c>
      <c r="S87" s="17">
        <v>2</v>
      </c>
    </row>
    <row r="88" spans="1:19" x14ac:dyDescent="0.55000000000000004">
      <c r="A88" s="11">
        <v>8137</v>
      </c>
      <c r="B88" s="12" t="str">
        <f>IF(Table1[[#This Row],[Tree ID]]=Table1[[#This Row],[Tree ID Number]],"","- RETAIN")</f>
        <v/>
      </c>
      <c r="C88" s="13">
        <v>8137</v>
      </c>
      <c r="D88" s="14" t="s">
        <v>124</v>
      </c>
      <c r="E88" s="14" t="s">
        <v>107</v>
      </c>
      <c r="F88" s="13">
        <v>10</v>
      </c>
      <c r="G88" s="15">
        <v>18</v>
      </c>
      <c r="H88" s="15">
        <v>65</v>
      </c>
      <c r="I88" s="15" t="s">
        <v>80</v>
      </c>
      <c r="K88" s="13" t="s">
        <v>5</v>
      </c>
      <c r="L88" s="13" t="s">
        <v>7</v>
      </c>
      <c r="M88" s="13" t="s">
        <v>6</v>
      </c>
      <c r="N8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8" s="13" t="s">
        <v>7</v>
      </c>
      <c r="P88" s="19">
        <v>1</v>
      </c>
      <c r="Q88" s="49" t="s">
        <v>85</v>
      </c>
      <c r="R88" s="27">
        <f t="shared" si="2"/>
        <v>1</v>
      </c>
      <c r="S88" s="17">
        <v>3</v>
      </c>
    </row>
    <row r="89" spans="1:19" x14ac:dyDescent="0.55000000000000004">
      <c r="A89" s="11">
        <v>8138</v>
      </c>
      <c r="B89" s="12" t="str">
        <f>IF(Table1[[#This Row],[Tree ID]]=Table1[[#This Row],[Tree ID Number]],"","- RETAIN")</f>
        <v/>
      </c>
      <c r="C89" s="13">
        <v>8138</v>
      </c>
      <c r="D89" s="14" t="s">
        <v>124</v>
      </c>
      <c r="E89" s="14" t="s">
        <v>107</v>
      </c>
      <c r="F89" s="13">
        <v>25</v>
      </c>
      <c r="G89" s="15">
        <v>20</v>
      </c>
      <c r="H89" s="15">
        <v>70</v>
      </c>
      <c r="I89" s="15" t="s">
        <v>80</v>
      </c>
      <c r="K89" s="13" t="s">
        <v>5</v>
      </c>
      <c r="L89" s="13" t="s">
        <v>7</v>
      </c>
      <c r="M89" s="13" t="s">
        <v>6</v>
      </c>
      <c r="N8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89" s="13" t="s">
        <v>7</v>
      </c>
      <c r="P89" s="19">
        <v>1</v>
      </c>
      <c r="Q89" s="49" t="s">
        <v>85</v>
      </c>
      <c r="R89" s="27">
        <f t="shared" si="2"/>
        <v>1</v>
      </c>
      <c r="S89" s="17">
        <v>3</v>
      </c>
    </row>
    <row r="90" spans="1:19" x14ac:dyDescent="0.55000000000000004">
      <c r="A90" s="11">
        <v>8139</v>
      </c>
      <c r="B90" s="12" t="str">
        <f>IF(Table1[[#This Row],[Tree ID]]=Table1[[#This Row],[Tree ID Number]],"","- RETAIN")</f>
        <v/>
      </c>
      <c r="C90" s="13">
        <v>8139</v>
      </c>
      <c r="D90" s="14" t="s">
        <v>124</v>
      </c>
      <c r="E90" s="14" t="s">
        <v>107</v>
      </c>
      <c r="F90" s="13">
        <v>10.8</v>
      </c>
      <c r="G90" s="15">
        <v>15</v>
      </c>
      <c r="H90" s="15">
        <v>33</v>
      </c>
      <c r="I90" s="15" t="s">
        <v>77</v>
      </c>
      <c r="K90" s="13" t="s">
        <v>5</v>
      </c>
      <c r="L90" s="13" t="s">
        <v>7</v>
      </c>
      <c r="M90" s="13" t="s">
        <v>6</v>
      </c>
      <c r="N9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90" s="13" t="s">
        <v>7</v>
      </c>
      <c r="P90" s="13">
        <v>2</v>
      </c>
      <c r="Q90" s="52" t="s">
        <v>87</v>
      </c>
      <c r="R90" s="27">
        <f t="shared" si="2"/>
        <v>2</v>
      </c>
      <c r="S90" s="17">
        <v>2</v>
      </c>
    </row>
    <row r="91" spans="1:19" x14ac:dyDescent="0.55000000000000004">
      <c r="A91" s="11">
        <v>8140</v>
      </c>
      <c r="B91" s="12" t="str">
        <f>IF(Table1[[#This Row],[Tree ID]]=Table1[[#This Row],[Tree ID Number]],"","- RETAIN")</f>
        <v/>
      </c>
      <c r="C91" s="13">
        <v>8140</v>
      </c>
      <c r="D91" s="14" t="s">
        <v>124</v>
      </c>
      <c r="E91" s="14" t="s">
        <v>107</v>
      </c>
      <c r="F91" s="13">
        <v>24</v>
      </c>
      <c r="G91" s="15">
        <v>25</v>
      </c>
      <c r="H91" s="15">
        <v>54</v>
      </c>
      <c r="I91" s="15" t="s">
        <v>77</v>
      </c>
      <c r="K91" s="13" t="s">
        <v>5</v>
      </c>
      <c r="L91" s="13" t="s">
        <v>7</v>
      </c>
      <c r="M91" s="13" t="s">
        <v>6</v>
      </c>
      <c r="N9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91" s="13" t="s">
        <v>7</v>
      </c>
      <c r="P91" s="13">
        <v>2</v>
      </c>
      <c r="Q91" s="52" t="s">
        <v>87</v>
      </c>
      <c r="R91" s="27">
        <f t="shared" si="2"/>
        <v>2</v>
      </c>
      <c r="S91" s="17">
        <v>2</v>
      </c>
    </row>
    <row r="92" spans="1:19" x14ac:dyDescent="0.55000000000000004">
      <c r="A92" s="11">
        <v>8141</v>
      </c>
      <c r="B92" s="12" t="str">
        <f>IF(Table1[[#This Row],[Tree ID]]=Table1[[#This Row],[Tree ID Number]],"","- RETAIN")</f>
        <v/>
      </c>
      <c r="C92" s="13">
        <v>8141</v>
      </c>
      <c r="D92" s="14" t="s">
        <v>124</v>
      </c>
      <c r="E92" s="14" t="s">
        <v>107</v>
      </c>
      <c r="F92" s="13">
        <v>29.7</v>
      </c>
      <c r="G92" s="15">
        <v>20</v>
      </c>
      <c r="H92" s="15">
        <v>54</v>
      </c>
      <c r="I92" s="15" t="s">
        <v>80</v>
      </c>
      <c r="K92" s="13" t="s">
        <v>5</v>
      </c>
      <c r="L92" s="13" t="s">
        <v>7</v>
      </c>
      <c r="M92" s="13" t="s">
        <v>6</v>
      </c>
      <c r="N9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92" s="13" t="s">
        <v>7</v>
      </c>
      <c r="P92" s="13">
        <v>1</v>
      </c>
      <c r="Q92" s="49" t="s">
        <v>85</v>
      </c>
      <c r="R92" s="27">
        <f t="shared" si="2"/>
        <v>1</v>
      </c>
      <c r="S92" s="17">
        <v>3</v>
      </c>
    </row>
    <row r="93" spans="1:19" x14ac:dyDescent="0.55000000000000004">
      <c r="A93" s="11">
        <v>8142</v>
      </c>
      <c r="B93" s="12" t="str">
        <f>IF(Table1[[#This Row],[Tree ID]]=Table1[[#This Row],[Tree ID Number]],"","- RETAIN")</f>
        <v>- RETAIN</v>
      </c>
      <c r="C93" s="13" t="s">
        <v>38</v>
      </c>
      <c r="D93" s="14" t="s">
        <v>127</v>
      </c>
      <c r="E93" s="14" t="s">
        <v>110</v>
      </c>
      <c r="F93" s="13">
        <v>11</v>
      </c>
      <c r="G93" s="15">
        <v>8</v>
      </c>
      <c r="H93" s="15">
        <v>39</v>
      </c>
      <c r="I93" s="15" t="s">
        <v>77</v>
      </c>
      <c r="J93" s="15" t="s">
        <v>84</v>
      </c>
      <c r="L93" s="13" t="s">
        <v>7</v>
      </c>
      <c r="N9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93" s="13"/>
      <c r="R93" s="27">
        <f t="shared" si="2"/>
        <v>0</v>
      </c>
      <c r="S93" s="17">
        <v>2</v>
      </c>
    </row>
    <row r="94" spans="1:19" x14ac:dyDescent="0.55000000000000004">
      <c r="A94" s="11">
        <v>8143</v>
      </c>
      <c r="B94" s="12" t="str">
        <f>IF(Table1[[#This Row],[Tree ID]]=Table1[[#This Row],[Tree ID Number]],"","- RETAIN")</f>
        <v>- RETAIN</v>
      </c>
      <c r="C94" s="13" t="s">
        <v>39</v>
      </c>
      <c r="D94" s="14" t="s">
        <v>128</v>
      </c>
      <c r="E94" s="14" t="s">
        <v>111</v>
      </c>
      <c r="F94" s="13">
        <v>7.7</v>
      </c>
      <c r="G94" s="15">
        <v>8</v>
      </c>
      <c r="H94" s="15">
        <v>39</v>
      </c>
      <c r="I94" s="15" t="s">
        <v>77</v>
      </c>
      <c r="J94" s="15" t="s">
        <v>84</v>
      </c>
      <c r="L94" s="13" t="s">
        <v>8</v>
      </c>
      <c r="N9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94" s="13"/>
      <c r="R94" s="27">
        <f t="shared" si="2"/>
        <v>0</v>
      </c>
      <c r="S94" s="17">
        <v>2</v>
      </c>
    </row>
    <row r="95" spans="1:19" x14ac:dyDescent="0.55000000000000004">
      <c r="A95" s="11">
        <v>8144</v>
      </c>
      <c r="B95" s="12" t="str">
        <f>IF(Table1[[#This Row],[Tree ID]]=Table1[[#This Row],[Tree ID Number]],"","- RETAIN")</f>
        <v>- RETAIN</v>
      </c>
      <c r="C95" s="13" t="s">
        <v>40</v>
      </c>
      <c r="D95" s="14" t="s">
        <v>120</v>
      </c>
      <c r="E95" s="14" t="s">
        <v>103</v>
      </c>
      <c r="F95" s="13">
        <v>30</v>
      </c>
      <c r="G95" s="15">
        <v>20</v>
      </c>
      <c r="H95" s="15">
        <v>81</v>
      </c>
      <c r="I95" s="15" t="s">
        <v>79</v>
      </c>
      <c r="J95" s="15" t="s">
        <v>83</v>
      </c>
      <c r="L95" s="13" t="s">
        <v>7</v>
      </c>
      <c r="N9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95" s="13"/>
      <c r="R95" s="27">
        <f t="shared" si="2"/>
        <v>0</v>
      </c>
      <c r="S95" s="17">
        <v>2</v>
      </c>
    </row>
    <row r="96" spans="1:19" x14ac:dyDescent="0.55000000000000004">
      <c r="A96" s="11">
        <v>8145</v>
      </c>
      <c r="B96" s="12" t="str">
        <f>IF(Table1[[#This Row],[Tree ID]]=Table1[[#This Row],[Tree ID Number]],"","- RETAIN")</f>
        <v>- RETAIN</v>
      </c>
      <c r="C96" s="13" t="s">
        <v>41</v>
      </c>
      <c r="D96" s="14" t="s">
        <v>120</v>
      </c>
      <c r="E96" s="14" t="s">
        <v>103</v>
      </c>
      <c r="F96" s="13">
        <v>29</v>
      </c>
      <c r="G96" s="15">
        <v>25</v>
      </c>
      <c r="H96" s="15">
        <v>84</v>
      </c>
      <c r="I96" s="15" t="s">
        <v>79</v>
      </c>
      <c r="J96" s="15" t="s">
        <v>76</v>
      </c>
      <c r="L96" s="13" t="s">
        <v>7</v>
      </c>
      <c r="N9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96" s="13"/>
      <c r="R96" s="27">
        <f t="shared" si="2"/>
        <v>0</v>
      </c>
      <c r="S96" s="17">
        <v>2</v>
      </c>
    </row>
    <row r="97" spans="1:19" x14ac:dyDescent="0.55000000000000004">
      <c r="A97" s="11">
        <v>8146</v>
      </c>
      <c r="B97" s="12" t="str">
        <f>IF(Table1[[#This Row],[Tree ID]]=Table1[[#This Row],[Tree ID Number]],"","- RETAIN")</f>
        <v>- RETAIN</v>
      </c>
      <c r="C97" s="13" t="s">
        <v>42</v>
      </c>
      <c r="D97" s="14" t="s">
        <v>120</v>
      </c>
      <c r="E97" s="14" t="s">
        <v>103</v>
      </c>
      <c r="F97" s="13">
        <v>37</v>
      </c>
      <c r="G97" s="15">
        <v>30</v>
      </c>
      <c r="H97" s="15">
        <v>93</v>
      </c>
      <c r="I97" s="15" t="s">
        <v>77</v>
      </c>
      <c r="J97" s="15" t="s">
        <v>83</v>
      </c>
      <c r="L97" s="13" t="s">
        <v>7</v>
      </c>
      <c r="N9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97" s="13"/>
      <c r="R97" s="27">
        <f t="shared" si="2"/>
        <v>0</v>
      </c>
      <c r="S97" s="17">
        <v>2</v>
      </c>
    </row>
    <row r="98" spans="1:19" x14ac:dyDescent="0.55000000000000004">
      <c r="A98" s="11">
        <v>8147</v>
      </c>
      <c r="B98" s="12" t="str">
        <f>IF(Table1[[#This Row],[Tree ID]]=Table1[[#This Row],[Tree ID Number]],"","- RETAIN")</f>
        <v>- RETAIN</v>
      </c>
      <c r="C98" s="13" t="s">
        <v>43</v>
      </c>
      <c r="D98" s="14" t="s">
        <v>120</v>
      </c>
      <c r="E98" s="14" t="s">
        <v>103</v>
      </c>
      <c r="F98" s="13">
        <v>40</v>
      </c>
      <c r="G98" s="15">
        <v>30</v>
      </c>
      <c r="H98" s="15">
        <v>93</v>
      </c>
      <c r="I98" s="15" t="s">
        <v>77</v>
      </c>
      <c r="J98" s="15" t="s">
        <v>83</v>
      </c>
      <c r="L98" s="13" t="s">
        <v>7</v>
      </c>
      <c r="N9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98" s="13"/>
      <c r="R98" s="27">
        <f t="shared" ref="R98:R129" si="3">IF(O98="Y",P98,N98)</f>
        <v>0</v>
      </c>
      <c r="S98" s="17">
        <v>2</v>
      </c>
    </row>
    <row r="99" spans="1:19" x14ac:dyDescent="0.55000000000000004">
      <c r="A99" s="11">
        <v>8148</v>
      </c>
      <c r="B99" s="12" t="str">
        <f>IF(Table1[[#This Row],[Tree ID]]=Table1[[#This Row],[Tree ID Number]],"","- RETAIN")</f>
        <v>- RETAIN</v>
      </c>
      <c r="C99" s="13" t="s">
        <v>44</v>
      </c>
      <c r="D99" s="14" t="s">
        <v>120</v>
      </c>
      <c r="E99" s="14" t="s">
        <v>103</v>
      </c>
      <c r="F99" s="13">
        <v>31</v>
      </c>
      <c r="G99" s="15">
        <v>25</v>
      </c>
      <c r="H99" s="15">
        <v>90</v>
      </c>
      <c r="I99" s="15" t="s">
        <v>79</v>
      </c>
      <c r="J99" s="15" t="s">
        <v>83</v>
      </c>
      <c r="L99" s="13" t="s">
        <v>7</v>
      </c>
      <c r="N9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99" s="13"/>
      <c r="R99" s="27">
        <f t="shared" si="3"/>
        <v>0</v>
      </c>
      <c r="S99" s="17">
        <v>2</v>
      </c>
    </row>
    <row r="100" spans="1:19" x14ac:dyDescent="0.55000000000000004">
      <c r="A100" s="11">
        <v>8149</v>
      </c>
      <c r="B100" s="12" t="str">
        <f>IF(Table1[[#This Row],[Tree ID]]=Table1[[#This Row],[Tree ID Number]],"","- RETAIN")</f>
        <v>- RETAIN</v>
      </c>
      <c r="C100" s="13" t="s">
        <v>45</v>
      </c>
      <c r="D100" s="14" t="s">
        <v>129</v>
      </c>
      <c r="E100" s="14" t="s">
        <v>112</v>
      </c>
      <c r="F100" s="13">
        <v>41</v>
      </c>
      <c r="G100" s="15">
        <v>30</v>
      </c>
      <c r="H100" s="15">
        <v>95</v>
      </c>
      <c r="I100" s="15" t="s">
        <v>77</v>
      </c>
      <c r="J100" s="15" t="s">
        <v>83</v>
      </c>
      <c r="L100" s="13" t="s">
        <v>7</v>
      </c>
      <c r="N10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0" s="13"/>
      <c r="R100" s="27">
        <f t="shared" si="3"/>
        <v>0</v>
      </c>
      <c r="S100" s="17">
        <v>2</v>
      </c>
    </row>
    <row r="101" spans="1:19" x14ac:dyDescent="0.55000000000000004">
      <c r="A101" s="11">
        <v>8150</v>
      </c>
      <c r="B101" s="12" t="str">
        <f>IF(Table1[[#This Row],[Tree ID]]=Table1[[#This Row],[Tree ID Number]],"","- RETAIN")</f>
        <v>- RETAIN</v>
      </c>
      <c r="C101" s="13" t="s">
        <v>46</v>
      </c>
      <c r="D101" s="14" t="s">
        <v>120</v>
      </c>
      <c r="E101" s="14" t="s">
        <v>103</v>
      </c>
      <c r="F101" s="13">
        <v>20</v>
      </c>
      <c r="G101" s="15">
        <v>15</v>
      </c>
      <c r="H101" s="15">
        <v>78</v>
      </c>
      <c r="I101" s="15" t="s">
        <v>77</v>
      </c>
      <c r="J101" s="15" t="s">
        <v>76</v>
      </c>
      <c r="L101" s="13" t="s">
        <v>7</v>
      </c>
      <c r="N10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1" s="13"/>
      <c r="R101" s="27">
        <f t="shared" si="3"/>
        <v>0</v>
      </c>
      <c r="S101" s="17">
        <v>2</v>
      </c>
    </row>
    <row r="102" spans="1:19" x14ac:dyDescent="0.55000000000000004">
      <c r="A102" s="11">
        <v>8151</v>
      </c>
      <c r="B102" s="12" t="str">
        <f>IF(Table1[[#This Row],[Tree ID]]=Table1[[#This Row],[Tree ID Number]],"","- RETAIN")</f>
        <v>- RETAIN</v>
      </c>
      <c r="C102" s="13" t="s">
        <v>47</v>
      </c>
      <c r="D102" s="14" t="s">
        <v>121</v>
      </c>
      <c r="E102" s="14" t="s">
        <v>104</v>
      </c>
      <c r="F102" s="13">
        <v>25</v>
      </c>
      <c r="G102" s="15">
        <v>18</v>
      </c>
      <c r="H102" s="15">
        <v>84</v>
      </c>
      <c r="I102" s="15" t="s">
        <v>79</v>
      </c>
      <c r="J102" s="15" t="s">
        <v>76</v>
      </c>
      <c r="L102" s="13" t="s">
        <v>7</v>
      </c>
      <c r="N10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2" s="13"/>
      <c r="R102" s="27">
        <f t="shared" si="3"/>
        <v>0</v>
      </c>
      <c r="S102" s="17">
        <v>2</v>
      </c>
    </row>
    <row r="103" spans="1:19" x14ac:dyDescent="0.55000000000000004">
      <c r="A103" s="11">
        <v>8152</v>
      </c>
      <c r="B103" s="12" t="str">
        <f>IF(Table1[[#This Row],[Tree ID]]=Table1[[#This Row],[Tree ID Number]],"","- RETAIN")</f>
        <v>- RETAIN</v>
      </c>
      <c r="C103" s="13" t="s">
        <v>48</v>
      </c>
      <c r="D103" s="14" t="s">
        <v>120</v>
      </c>
      <c r="E103" s="14" t="s">
        <v>103</v>
      </c>
      <c r="F103" s="13">
        <v>30.1</v>
      </c>
      <c r="G103" s="15">
        <v>20</v>
      </c>
      <c r="H103" s="15">
        <v>60</v>
      </c>
      <c r="I103" s="15" t="s">
        <v>77</v>
      </c>
      <c r="J103" s="15" t="s">
        <v>76</v>
      </c>
      <c r="L103" s="13" t="s">
        <v>7</v>
      </c>
      <c r="N10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3" s="13"/>
      <c r="R103" s="27">
        <f t="shared" si="3"/>
        <v>0</v>
      </c>
      <c r="S103" s="17">
        <v>2</v>
      </c>
    </row>
    <row r="104" spans="1:19" x14ac:dyDescent="0.55000000000000004">
      <c r="A104" s="11">
        <v>8153</v>
      </c>
      <c r="B104" s="12" t="str">
        <f>IF(Table1[[#This Row],[Tree ID]]=Table1[[#This Row],[Tree ID Number]],"","- RETAIN")</f>
        <v>- RETAIN</v>
      </c>
      <c r="C104" s="13" t="s">
        <v>49</v>
      </c>
      <c r="D104" s="14" t="s">
        <v>121</v>
      </c>
      <c r="E104" s="14" t="s">
        <v>104</v>
      </c>
      <c r="F104" s="13">
        <v>20</v>
      </c>
      <c r="G104" s="15">
        <v>18</v>
      </c>
      <c r="H104" s="15">
        <v>80</v>
      </c>
      <c r="I104" s="15" t="s">
        <v>79</v>
      </c>
      <c r="J104" s="15" t="s">
        <v>76</v>
      </c>
      <c r="L104" s="13" t="s">
        <v>7</v>
      </c>
      <c r="N10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4" s="13"/>
      <c r="R104" s="27">
        <f t="shared" si="3"/>
        <v>0</v>
      </c>
      <c r="S104" s="17">
        <v>2</v>
      </c>
    </row>
    <row r="105" spans="1:19" x14ac:dyDescent="0.55000000000000004">
      <c r="A105" s="11">
        <v>8154</v>
      </c>
      <c r="B105" s="12" t="str">
        <f>IF(Table1[[#This Row],[Tree ID]]=Table1[[#This Row],[Tree ID Number]],"","- RETAIN")</f>
        <v>- RETAIN</v>
      </c>
      <c r="C105" s="13" t="s">
        <v>50</v>
      </c>
      <c r="D105" s="14" t="s">
        <v>121</v>
      </c>
      <c r="E105" s="14" t="s">
        <v>104</v>
      </c>
      <c r="F105" s="13">
        <v>24</v>
      </c>
      <c r="G105" s="15">
        <v>18</v>
      </c>
      <c r="H105" s="15">
        <v>81</v>
      </c>
      <c r="I105" s="15" t="s">
        <v>79</v>
      </c>
      <c r="J105" s="15" t="s">
        <v>76</v>
      </c>
      <c r="L105" s="13" t="s">
        <v>7</v>
      </c>
      <c r="N10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5" s="13"/>
      <c r="R105" s="27">
        <f t="shared" si="3"/>
        <v>0</v>
      </c>
      <c r="S105" s="17">
        <v>2</v>
      </c>
    </row>
    <row r="106" spans="1:19" x14ac:dyDescent="0.55000000000000004">
      <c r="A106" s="11">
        <v>8155</v>
      </c>
      <c r="B106" s="12" t="str">
        <f>IF(Table1[[#This Row],[Tree ID]]=Table1[[#This Row],[Tree ID Number]],"","- RETAIN")</f>
        <v>- RETAIN</v>
      </c>
      <c r="C106" s="13" t="s">
        <v>51</v>
      </c>
      <c r="D106" s="14" t="s">
        <v>120</v>
      </c>
      <c r="E106" s="14" t="s">
        <v>103</v>
      </c>
      <c r="F106" s="13">
        <v>31</v>
      </c>
      <c r="G106" s="15">
        <v>25</v>
      </c>
      <c r="H106" s="15">
        <v>85</v>
      </c>
      <c r="I106" s="15" t="s">
        <v>77</v>
      </c>
      <c r="J106" s="15" t="s">
        <v>83</v>
      </c>
      <c r="L106" s="13" t="s">
        <v>7</v>
      </c>
      <c r="N10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6" s="13"/>
      <c r="R106" s="27">
        <f t="shared" si="3"/>
        <v>0</v>
      </c>
      <c r="S106" s="17">
        <v>2</v>
      </c>
    </row>
    <row r="107" spans="1:19" x14ac:dyDescent="0.55000000000000004">
      <c r="A107" s="11">
        <v>8156</v>
      </c>
      <c r="B107" s="12" t="str">
        <f>IF(Table1[[#This Row],[Tree ID]]=Table1[[#This Row],[Tree ID Number]],"","- RETAIN")</f>
        <v>- RETAIN</v>
      </c>
      <c r="C107" s="13" t="s">
        <v>52</v>
      </c>
      <c r="D107" s="14" t="s">
        <v>121</v>
      </c>
      <c r="E107" s="14" t="s">
        <v>104</v>
      </c>
      <c r="F107" s="13">
        <v>15</v>
      </c>
      <c r="G107" s="15">
        <v>25</v>
      </c>
      <c r="H107" s="15">
        <v>80</v>
      </c>
      <c r="I107" s="15" t="s">
        <v>79</v>
      </c>
      <c r="J107" s="15" t="s">
        <v>76</v>
      </c>
      <c r="L107" s="13" t="s">
        <v>7</v>
      </c>
      <c r="N10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7" s="13"/>
      <c r="R107" s="27">
        <f t="shared" si="3"/>
        <v>0</v>
      </c>
      <c r="S107" s="17">
        <v>2</v>
      </c>
    </row>
    <row r="108" spans="1:19" x14ac:dyDescent="0.55000000000000004">
      <c r="A108" s="11">
        <v>8157</v>
      </c>
      <c r="B108" s="12" t="str">
        <f>IF(Table1[[#This Row],[Tree ID]]=Table1[[#This Row],[Tree ID Number]],"","- RETAIN")</f>
        <v>- RETAIN</v>
      </c>
      <c r="C108" s="13" t="s">
        <v>53</v>
      </c>
      <c r="D108" s="14" t="s">
        <v>121</v>
      </c>
      <c r="E108" s="14" t="s">
        <v>104</v>
      </c>
      <c r="F108" s="13">
        <v>15</v>
      </c>
      <c r="G108" s="15">
        <v>18</v>
      </c>
      <c r="H108" s="15">
        <v>80</v>
      </c>
      <c r="I108" s="15" t="s">
        <v>77</v>
      </c>
      <c r="J108" s="15" t="s">
        <v>76</v>
      </c>
      <c r="L108" s="13" t="s">
        <v>7</v>
      </c>
      <c r="N10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8" s="13"/>
      <c r="R108" s="27">
        <f t="shared" si="3"/>
        <v>0</v>
      </c>
      <c r="S108" s="17">
        <v>2</v>
      </c>
    </row>
    <row r="109" spans="1:19" x14ac:dyDescent="0.55000000000000004">
      <c r="A109" s="11">
        <v>8158</v>
      </c>
      <c r="B109" s="12" t="str">
        <f>IF(Table1[[#This Row],[Tree ID]]=Table1[[#This Row],[Tree ID Number]],"","- RETAIN")</f>
        <v>- RETAIN</v>
      </c>
      <c r="C109" s="13" t="s">
        <v>54</v>
      </c>
      <c r="D109" s="14" t="s">
        <v>121</v>
      </c>
      <c r="E109" s="14" t="s">
        <v>104</v>
      </c>
      <c r="F109" s="13">
        <v>20</v>
      </c>
      <c r="G109" s="15">
        <v>18</v>
      </c>
      <c r="H109" s="15">
        <v>78</v>
      </c>
      <c r="I109" s="15" t="s">
        <v>77</v>
      </c>
      <c r="J109" s="15" t="s">
        <v>76</v>
      </c>
      <c r="L109" s="13" t="s">
        <v>7</v>
      </c>
      <c r="N10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09" s="13"/>
      <c r="R109" s="27">
        <f t="shared" si="3"/>
        <v>0</v>
      </c>
      <c r="S109" s="17">
        <v>2</v>
      </c>
    </row>
    <row r="110" spans="1:19" x14ac:dyDescent="0.55000000000000004">
      <c r="A110" s="11">
        <v>8159</v>
      </c>
      <c r="B110" s="12" t="str">
        <f>IF(Table1[[#This Row],[Tree ID]]=Table1[[#This Row],[Tree ID Number]],"","- RETAIN")</f>
        <v>- RETAIN</v>
      </c>
      <c r="C110" s="13" t="s">
        <v>55</v>
      </c>
      <c r="D110" s="14" t="s">
        <v>119</v>
      </c>
      <c r="E110" s="14" t="s">
        <v>102</v>
      </c>
      <c r="F110" s="13">
        <v>25</v>
      </c>
      <c r="G110" s="15">
        <v>18</v>
      </c>
      <c r="H110" s="15">
        <v>42</v>
      </c>
      <c r="I110" s="15" t="s">
        <v>77</v>
      </c>
      <c r="J110" s="15" t="s">
        <v>4</v>
      </c>
      <c r="L110" s="13" t="s">
        <v>7</v>
      </c>
      <c r="N11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10" s="13"/>
      <c r="R110" s="27">
        <f t="shared" si="3"/>
        <v>0</v>
      </c>
      <c r="S110" s="17">
        <v>2</v>
      </c>
    </row>
    <row r="111" spans="1:19" x14ac:dyDescent="0.55000000000000004">
      <c r="A111" s="11">
        <v>8160</v>
      </c>
      <c r="B111" s="12" t="str">
        <f>IF(Table1[[#This Row],[Tree ID]]=Table1[[#This Row],[Tree ID Number]],"","- RETAIN")</f>
        <v>- RETAIN</v>
      </c>
      <c r="C111" s="13" t="s">
        <v>56</v>
      </c>
      <c r="D111" s="14" t="s">
        <v>121</v>
      </c>
      <c r="E111" s="14" t="s">
        <v>104</v>
      </c>
      <c r="F111" s="13">
        <v>30</v>
      </c>
      <c r="G111" s="15">
        <v>25</v>
      </c>
      <c r="H111" s="15">
        <v>93</v>
      </c>
      <c r="I111" s="15" t="s">
        <v>81</v>
      </c>
      <c r="J111" s="15" t="s">
        <v>4</v>
      </c>
      <c r="L111" s="13" t="s">
        <v>7</v>
      </c>
      <c r="N11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11" s="13"/>
      <c r="R111" s="27">
        <f t="shared" si="3"/>
        <v>0</v>
      </c>
      <c r="S111" s="17">
        <v>3</v>
      </c>
    </row>
    <row r="112" spans="1:19" x14ac:dyDescent="0.55000000000000004">
      <c r="A112" s="11">
        <v>8161</v>
      </c>
      <c r="B112" s="12" t="str">
        <f>IF(Table1[[#This Row],[Tree ID]]=Table1[[#This Row],[Tree ID Number]],"","- RETAIN")</f>
        <v/>
      </c>
      <c r="C112" s="13">
        <v>8161</v>
      </c>
      <c r="D112" s="14" t="s">
        <v>119</v>
      </c>
      <c r="E112" s="14" t="s">
        <v>102</v>
      </c>
      <c r="F112" s="13">
        <v>22.9</v>
      </c>
      <c r="G112" s="15">
        <v>0</v>
      </c>
      <c r="H112" s="15">
        <v>45</v>
      </c>
      <c r="I112" s="15" t="s">
        <v>81</v>
      </c>
      <c r="J112" s="15" t="s">
        <v>76</v>
      </c>
      <c r="K112" s="13" t="s">
        <v>6</v>
      </c>
      <c r="L112" s="13" t="s">
        <v>7</v>
      </c>
      <c r="M112" s="13" t="s">
        <v>6</v>
      </c>
      <c r="N11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2</v>
      </c>
      <c r="O112" s="13" t="s">
        <v>7</v>
      </c>
      <c r="P112" s="13">
        <v>1</v>
      </c>
      <c r="Q112" s="49" t="s">
        <v>82</v>
      </c>
      <c r="R112" s="27">
        <f t="shared" si="3"/>
        <v>1</v>
      </c>
      <c r="S112" s="17">
        <v>3</v>
      </c>
    </row>
    <row r="113" spans="1:19" x14ac:dyDescent="0.55000000000000004">
      <c r="A113" s="11">
        <v>8162</v>
      </c>
      <c r="B113" s="12" t="str">
        <f>IF(Table1[[#This Row],[Tree ID]]=Table1[[#This Row],[Tree ID Number]],"","- RETAIN")</f>
        <v>- RETAIN</v>
      </c>
      <c r="C113" s="13" t="s">
        <v>57</v>
      </c>
      <c r="D113" s="14" t="s">
        <v>121</v>
      </c>
      <c r="E113" s="14" t="s">
        <v>104</v>
      </c>
      <c r="F113" s="13">
        <v>42</v>
      </c>
      <c r="G113" s="15">
        <v>30</v>
      </c>
      <c r="H113" s="15">
        <v>78</v>
      </c>
      <c r="I113" s="15" t="s">
        <v>79</v>
      </c>
      <c r="J113" s="15" t="s">
        <v>4</v>
      </c>
      <c r="L113" s="13" t="s">
        <v>7</v>
      </c>
      <c r="N11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13" s="13"/>
      <c r="R113" s="27">
        <f t="shared" si="3"/>
        <v>0</v>
      </c>
      <c r="S113" s="17">
        <v>2</v>
      </c>
    </row>
    <row r="114" spans="1:19" x14ac:dyDescent="0.55000000000000004">
      <c r="A114" s="11">
        <v>8163</v>
      </c>
      <c r="B114" s="12" t="str">
        <f>IF(Table1[[#This Row],[Tree ID]]=Table1[[#This Row],[Tree ID Number]],"","- RETAIN")</f>
        <v/>
      </c>
      <c r="C114" s="13">
        <v>8163</v>
      </c>
      <c r="D114" s="14" t="s">
        <v>121</v>
      </c>
      <c r="E114" s="14" t="s">
        <v>104</v>
      </c>
      <c r="F114" s="13">
        <v>36</v>
      </c>
      <c r="G114" s="15">
        <v>0</v>
      </c>
      <c r="H114" s="15">
        <v>99</v>
      </c>
      <c r="I114" s="15" t="s">
        <v>81</v>
      </c>
      <c r="J114" s="15" t="s">
        <v>4</v>
      </c>
      <c r="L114" s="13" t="s">
        <v>7</v>
      </c>
      <c r="M114" s="13" t="s">
        <v>6</v>
      </c>
      <c r="N11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6</v>
      </c>
      <c r="O114" s="13" t="s">
        <v>7</v>
      </c>
      <c r="P114" s="19">
        <v>1</v>
      </c>
      <c r="Q114" s="49" t="s">
        <v>82</v>
      </c>
      <c r="R114" s="27">
        <f t="shared" si="3"/>
        <v>1</v>
      </c>
      <c r="S114" s="17">
        <v>4</v>
      </c>
    </row>
    <row r="115" spans="1:19" x14ac:dyDescent="0.55000000000000004">
      <c r="A115" s="11">
        <v>8164</v>
      </c>
      <c r="B115" s="12" t="str">
        <f>IF(Table1[[#This Row],[Tree ID]]=Table1[[#This Row],[Tree ID Number]],"","- RETAIN")</f>
        <v>- RETAIN</v>
      </c>
      <c r="C115" s="13" t="s">
        <v>58</v>
      </c>
      <c r="D115" s="14" t="s">
        <v>121</v>
      </c>
      <c r="E115" s="14" t="s">
        <v>104</v>
      </c>
      <c r="F115" s="13">
        <v>35</v>
      </c>
      <c r="G115" s="15">
        <v>25</v>
      </c>
      <c r="H115" s="15">
        <v>94</v>
      </c>
      <c r="I115" s="15" t="s">
        <v>77</v>
      </c>
      <c r="J115" s="15" t="s">
        <v>4</v>
      </c>
      <c r="L115" s="13" t="s">
        <v>7</v>
      </c>
      <c r="N11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15" s="13"/>
      <c r="R115" s="27">
        <f t="shared" si="3"/>
        <v>0</v>
      </c>
      <c r="S115" s="17">
        <v>2</v>
      </c>
    </row>
    <row r="116" spans="1:19" x14ac:dyDescent="0.55000000000000004">
      <c r="A116" s="11">
        <v>8165</v>
      </c>
      <c r="B116" s="12" t="str">
        <f>IF(Table1[[#This Row],[Tree ID]]=Table1[[#This Row],[Tree ID Number]],"","- RETAIN")</f>
        <v>- RETAIN</v>
      </c>
      <c r="C116" s="13" t="s">
        <v>59</v>
      </c>
      <c r="D116" s="14" t="s">
        <v>121</v>
      </c>
      <c r="E116" s="14" t="s">
        <v>104</v>
      </c>
      <c r="F116" s="13">
        <v>28</v>
      </c>
      <c r="G116" s="15">
        <v>25</v>
      </c>
      <c r="H116" s="15">
        <v>114</v>
      </c>
      <c r="I116" s="15" t="s">
        <v>77</v>
      </c>
      <c r="J116" s="15" t="s">
        <v>76</v>
      </c>
      <c r="L116" s="13" t="s">
        <v>7</v>
      </c>
      <c r="N11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16" s="13"/>
      <c r="R116" s="27">
        <f t="shared" si="3"/>
        <v>0</v>
      </c>
      <c r="S116" s="17">
        <v>2</v>
      </c>
    </row>
    <row r="117" spans="1:19" x14ac:dyDescent="0.55000000000000004">
      <c r="A117" s="11">
        <v>8166</v>
      </c>
      <c r="B117" s="12" t="str">
        <f>IF(Table1[[#This Row],[Tree ID]]=Table1[[#This Row],[Tree ID Number]],"","- RETAIN")</f>
        <v/>
      </c>
      <c r="C117" s="13">
        <v>8166</v>
      </c>
      <c r="D117" s="14" t="s">
        <v>121</v>
      </c>
      <c r="E117" s="14" t="s">
        <v>104</v>
      </c>
      <c r="F117" s="13">
        <v>11</v>
      </c>
      <c r="G117" s="15">
        <v>0</v>
      </c>
      <c r="H117" s="15">
        <v>68</v>
      </c>
      <c r="I117" s="15" t="s">
        <v>25</v>
      </c>
      <c r="J117" s="15" t="s">
        <v>76</v>
      </c>
      <c r="K117" s="13" t="s">
        <v>6</v>
      </c>
      <c r="L117" s="13" t="s">
        <v>8</v>
      </c>
      <c r="M117" s="13" t="s">
        <v>6</v>
      </c>
      <c r="N11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2</v>
      </c>
      <c r="O117" s="13" t="s">
        <v>7</v>
      </c>
      <c r="P117" s="13">
        <v>0</v>
      </c>
      <c r="Q117" s="29" t="s">
        <v>25</v>
      </c>
      <c r="R117" s="27">
        <f t="shared" si="3"/>
        <v>0</v>
      </c>
      <c r="S117" s="17">
        <v>4</v>
      </c>
    </row>
    <row r="118" spans="1:19" x14ac:dyDescent="0.55000000000000004">
      <c r="A118" s="11">
        <v>8167</v>
      </c>
      <c r="B118" s="12" t="str">
        <f>IF(Table1[[#This Row],[Tree ID]]=Table1[[#This Row],[Tree ID Number]],"","- RETAIN")</f>
        <v>- RETAIN</v>
      </c>
      <c r="C118" s="13" t="s">
        <v>60</v>
      </c>
      <c r="D118" s="14" t="s">
        <v>121</v>
      </c>
      <c r="E118" s="14" t="s">
        <v>104</v>
      </c>
      <c r="F118" s="13">
        <v>24</v>
      </c>
      <c r="G118" s="15">
        <v>18</v>
      </c>
      <c r="H118" s="15">
        <v>129</v>
      </c>
      <c r="I118" s="15" t="s">
        <v>80</v>
      </c>
      <c r="J118" s="15" t="s">
        <v>76</v>
      </c>
      <c r="L118" s="13" t="s">
        <v>7</v>
      </c>
      <c r="N11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18" s="13"/>
      <c r="R118" s="27">
        <f t="shared" si="3"/>
        <v>0</v>
      </c>
      <c r="S118" s="17">
        <v>3</v>
      </c>
    </row>
    <row r="119" spans="1:19" x14ac:dyDescent="0.55000000000000004">
      <c r="A119" s="11">
        <v>8168</v>
      </c>
      <c r="B119" s="12" t="str">
        <f>IF(Table1[[#This Row],[Tree ID]]=Table1[[#This Row],[Tree ID Number]],"","- RETAIN")</f>
        <v>- RETAIN</v>
      </c>
      <c r="C119" s="13" t="s">
        <v>61</v>
      </c>
      <c r="D119" s="14" t="s">
        <v>119</v>
      </c>
      <c r="E119" s="14" t="s">
        <v>102</v>
      </c>
      <c r="F119" s="13">
        <v>24</v>
      </c>
      <c r="G119" s="15">
        <v>20</v>
      </c>
      <c r="H119" s="15">
        <v>75</v>
      </c>
      <c r="I119" s="15" t="s">
        <v>80</v>
      </c>
      <c r="J119" s="15" t="s">
        <v>76</v>
      </c>
      <c r="L119" s="13" t="s">
        <v>7</v>
      </c>
      <c r="N11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19" s="13"/>
      <c r="R119" s="27">
        <f t="shared" si="3"/>
        <v>0</v>
      </c>
      <c r="S119" s="17">
        <v>3</v>
      </c>
    </row>
    <row r="120" spans="1:19" x14ac:dyDescent="0.55000000000000004">
      <c r="A120" s="11">
        <v>8169</v>
      </c>
      <c r="B120" s="12" t="str">
        <f>IF(Table1[[#This Row],[Tree ID]]=Table1[[#This Row],[Tree ID Number]],"","- RETAIN")</f>
        <v>- RETAIN</v>
      </c>
      <c r="C120" s="13" t="s">
        <v>62</v>
      </c>
      <c r="D120" s="14" t="s">
        <v>130</v>
      </c>
      <c r="E120" s="14" t="s">
        <v>113</v>
      </c>
      <c r="F120" s="13">
        <v>23</v>
      </c>
      <c r="G120" s="15">
        <v>20</v>
      </c>
      <c r="H120" s="15">
        <v>78</v>
      </c>
      <c r="I120" s="15" t="s">
        <v>79</v>
      </c>
      <c r="J120" s="15" t="s">
        <v>76</v>
      </c>
      <c r="L120" s="13" t="s">
        <v>7</v>
      </c>
      <c r="N12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0" s="13"/>
      <c r="R120" s="27">
        <f t="shared" si="3"/>
        <v>0</v>
      </c>
      <c r="S120" s="17">
        <v>2</v>
      </c>
    </row>
    <row r="121" spans="1:19" x14ac:dyDescent="0.55000000000000004">
      <c r="A121" s="11">
        <v>8170</v>
      </c>
      <c r="B121" s="12" t="str">
        <f>IF(Table1[[#This Row],[Tree ID]]=Table1[[#This Row],[Tree ID Number]],"","- RETAIN")</f>
        <v>- RETAIN</v>
      </c>
      <c r="C121" s="13" t="s">
        <v>63</v>
      </c>
      <c r="D121" s="14" t="s">
        <v>131</v>
      </c>
      <c r="E121" s="14" t="s">
        <v>114</v>
      </c>
      <c r="F121" s="13">
        <v>9</v>
      </c>
      <c r="G121" s="15">
        <v>15</v>
      </c>
      <c r="H121" s="15">
        <v>24</v>
      </c>
      <c r="I121" s="15" t="s">
        <v>79</v>
      </c>
      <c r="J121" s="15" t="s">
        <v>76</v>
      </c>
      <c r="L121" s="13" t="s">
        <v>8</v>
      </c>
      <c r="N12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1" s="13"/>
      <c r="R121" s="27">
        <f t="shared" si="3"/>
        <v>0</v>
      </c>
      <c r="S121" s="17">
        <v>2</v>
      </c>
    </row>
    <row r="122" spans="1:19" x14ac:dyDescent="0.55000000000000004">
      <c r="A122" s="11">
        <v>8171</v>
      </c>
      <c r="B122" s="12" t="str">
        <f>IF(Table1[[#This Row],[Tree ID]]=Table1[[#This Row],[Tree ID Number]],"","- RETAIN")</f>
        <v>- RETAIN</v>
      </c>
      <c r="C122" s="13" t="s">
        <v>64</v>
      </c>
      <c r="D122" s="14" t="s">
        <v>130</v>
      </c>
      <c r="E122" s="14" t="s">
        <v>113</v>
      </c>
      <c r="F122" s="13">
        <v>16</v>
      </c>
      <c r="G122" s="15">
        <v>18</v>
      </c>
      <c r="H122" s="15">
        <v>78</v>
      </c>
      <c r="I122" s="15" t="s">
        <v>79</v>
      </c>
      <c r="J122" s="15" t="s">
        <v>76</v>
      </c>
      <c r="L122" s="13" t="s">
        <v>7</v>
      </c>
      <c r="N12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2" s="13"/>
      <c r="R122" s="27">
        <f t="shared" si="3"/>
        <v>0</v>
      </c>
      <c r="S122" s="17">
        <v>2</v>
      </c>
    </row>
    <row r="123" spans="1:19" x14ac:dyDescent="0.55000000000000004">
      <c r="A123" s="11">
        <v>8172</v>
      </c>
      <c r="B123" s="12" t="str">
        <f>IF(Table1[[#This Row],[Tree ID]]=Table1[[#This Row],[Tree ID Number]],"","- RETAIN")</f>
        <v>- RETAIN</v>
      </c>
      <c r="C123" s="13" t="s">
        <v>65</v>
      </c>
      <c r="D123" s="14" t="s">
        <v>130</v>
      </c>
      <c r="E123" s="14" t="s">
        <v>113</v>
      </c>
      <c r="F123" s="13">
        <v>14</v>
      </c>
      <c r="G123" s="15">
        <v>18</v>
      </c>
      <c r="H123" s="15">
        <v>42</v>
      </c>
      <c r="I123" s="15" t="s">
        <v>79</v>
      </c>
      <c r="J123" s="15" t="s">
        <v>76</v>
      </c>
      <c r="L123" s="13" t="s">
        <v>7</v>
      </c>
      <c r="N12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3" s="13"/>
      <c r="R123" s="27">
        <f t="shared" si="3"/>
        <v>0</v>
      </c>
      <c r="S123" s="17">
        <v>2</v>
      </c>
    </row>
    <row r="124" spans="1:19" x14ac:dyDescent="0.55000000000000004">
      <c r="A124" s="11">
        <v>8173</v>
      </c>
      <c r="B124" s="12" t="str">
        <f>IF(Table1[[#This Row],[Tree ID]]=Table1[[#This Row],[Tree ID Number]],"","- RETAIN")</f>
        <v>- RETAIN</v>
      </c>
      <c r="C124" s="13" t="s">
        <v>66</v>
      </c>
      <c r="D124" s="14" t="s">
        <v>124</v>
      </c>
      <c r="E124" s="14" t="s">
        <v>107</v>
      </c>
      <c r="F124" s="13">
        <v>18</v>
      </c>
      <c r="G124" s="15">
        <v>18</v>
      </c>
      <c r="H124" s="15">
        <v>42</v>
      </c>
      <c r="I124" s="15" t="s">
        <v>78</v>
      </c>
      <c r="J124" s="15" t="s">
        <v>76</v>
      </c>
      <c r="L124" s="13" t="s">
        <v>7</v>
      </c>
      <c r="N12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4" s="13"/>
      <c r="R124" s="27">
        <f t="shared" si="3"/>
        <v>0</v>
      </c>
      <c r="S124" s="17">
        <v>3</v>
      </c>
    </row>
    <row r="125" spans="1:19" x14ac:dyDescent="0.55000000000000004">
      <c r="A125" s="11">
        <v>8174</v>
      </c>
      <c r="B125" s="12" t="str">
        <f>IF(Table1[[#This Row],[Tree ID]]=Table1[[#This Row],[Tree ID Number]],"","- RETAIN")</f>
        <v>- RETAIN</v>
      </c>
      <c r="C125" s="13" t="s">
        <v>67</v>
      </c>
      <c r="D125" s="14" t="s">
        <v>121</v>
      </c>
      <c r="E125" s="14" t="s">
        <v>104</v>
      </c>
      <c r="F125" s="13">
        <v>24</v>
      </c>
      <c r="G125" s="15">
        <v>25</v>
      </c>
      <c r="H125" s="15">
        <v>57</v>
      </c>
      <c r="I125" s="15" t="s">
        <v>77</v>
      </c>
      <c r="J125" s="15" t="s">
        <v>76</v>
      </c>
      <c r="L125" s="13" t="s">
        <v>7</v>
      </c>
      <c r="N12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5" s="13"/>
      <c r="R125" s="27">
        <f t="shared" si="3"/>
        <v>0</v>
      </c>
      <c r="S125" s="17">
        <v>2</v>
      </c>
    </row>
    <row r="126" spans="1:19" x14ac:dyDescent="0.55000000000000004">
      <c r="A126" s="11">
        <v>8175</v>
      </c>
      <c r="B126" s="12" t="str">
        <f>IF(Table1[[#This Row],[Tree ID]]=Table1[[#This Row],[Tree ID Number]],"","- RETAIN")</f>
        <v>- RETAIN</v>
      </c>
      <c r="C126" s="13" t="s">
        <v>68</v>
      </c>
      <c r="D126" s="14" t="s">
        <v>121</v>
      </c>
      <c r="E126" s="14" t="s">
        <v>104</v>
      </c>
      <c r="F126" s="13">
        <v>34</v>
      </c>
      <c r="G126" s="15">
        <v>30</v>
      </c>
      <c r="H126" s="15">
        <v>83</v>
      </c>
      <c r="I126" s="15" t="s">
        <v>77</v>
      </c>
      <c r="J126" s="15" t="s">
        <v>4</v>
      </c>
      <c r="L126" s="13" t="s">
        <v>7</v>
      </c>
      <c r="N126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6" s="13"/>
      <c r="R126" s="27">
        <f t="shared" si="3"/>
        <v>0</v>
      </c>
      <c r="S126" s="17">
        <v>2</v>
      </c>
    </row>
    <row r="127" spans="1:19" x14ac:dyDescent="0.55000000000000004">
      <c r="A127" s="11">
        <v>8176</v>
      </c>
      <c r="B127" s="12" t="str">
        <f>IF(Table1[[#This Row],[Tree ID]]=Table1[[#This Row],[Tree ID Number]],"","- RETAIN")</f>
        <v>- RETAIN</v>
      </c>
      <c r="C127" s="13" t="s">
        <v>69</v>
      </c>
      <c r="D127" s="14" t="s">
        <v>121</v>
      </c>
      <c r="E127" s="14" t="s">
        <v>104</v>
      </c>
      <c r="F127" s="13">
        <v>41</v>
      </c>
      <c r="G127" s="15">
        <v>30</v>
      </c>
      <c r="H127" s="15">
        <v>90</v>
      </c>
      <c r="I127" s="15" t="s">
        <v>77</v>
      </c>
      <c r="J127" s="15" t="s">
        <v>4</v>
      </c>
      <c r="L127" s="13" t="s">
        <v>7</v>
      </c>
      <c r="N127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7" s="13"/>
      <c r="R127" s="27">
        <f t="shared" si="3"/>
        <v>0</v>
      </c>
      <c r="S127" s="17">
        <v>2</v>
      </c>
    </row>
    <row r="128" spans="1:19" x14ac:dyDescent="0.55000000000000004">
      <c r="A128" s="11">
        <v>8177</v>
      </c>
      <c r="B128" s="12" t="str">
        <f>IF(Table1[[#This Row],[Tree ID]]=Table1[[#This Row],[Tree ID Number]],"","- RETAIN")</f>
        <v>- RETAIN</v>
      </c>
      <c r="C128" s="13" t="s">
        <v>70</v>
      </c>
      <c r="D128" s="14" t="s">
        <v>132</v>
      </c>
      <c r="E128" s="14" t="s">
        <v>115</v>
      </c>
      <c r="F128" s="13">
        <v>18.2</v>
      </c>
      <c r="G128" s="15">
        <v>15</v>
      </c>
      <c r="H128" s="15">
        <v>24</v>
      </c>
      <c r="I128" s="15" t="s">
        <v>77</v>
      </c>
      <c r="J128" s="15" t="s">
        <v>76</v>
      </c>
      <c r="L128" s="13" t="s">
        <v>7</v>
      </c>
      <c r="N128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8" s="13"/>
      <c r="R128" s="27">
        <f t="shared" si="3"/>
        <v>0</v>
      </c>
      <c r="S128" s="17">
        <v>2</v>
      </c>
    </row>
    <row r="129" spans="1:19" x14ac:dyDescent="0.55000000000000004">
      <c r="A129" s="11">
        <v>8178</v>
      </c>
      <c r="B129" s="12" t="str">
        <f>IF(Table1[[#This Row],[Tree ID]]=Table1[[#This Row],[Tree ID Number]],"","- RETAIN")</f>
        <v>- RETAIN</v>
      </c>
      <c r="C129" s="13" t="s">
        <v>71</v>
      </c>
      <c r="D129" s="14" t="s">
        <v>132</v>
      </c>
      <c r="E129" s="14" t="s">
        <v>115</v>
      </c>
      <c r="F129" s="13">
        <v>12</v>
      </c>
      <c r="G129" s="15">
        <v>8</v>
      </c>
      <c r="H129" s="15">
        <v>18</v>
      </c>
      <c r="I129" s="15" t="s">
        <v>77</v>
      </c>
      <c r="J129" s="15" t="s">
        <v>76</v>
      </c>
      <c r="L129" s="13" t="s">
        <v>7</v>
      </c>
      <c r="N129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29" s="13"/>
      <c r="R129" s="27">
        <f t="shared" si="3"/>
        <v>0</v>
      </c>
      <c r="S129" s="17">
        <v>2</v>
      </c>
    </row>
    <row r="130" spans="1:19" x14ac:dyDescent="0.55000000000000004">
      <c r="A130" s="11">
        <v>8179</v>
      </c>
      <c r="B130" s="12" t="str">
        <f>IF(Table1[[#This Row],[Tree ID]]=Table1[[#This Row],[Tree ID Number]],"","- RETAIN")</f>
        <v>- RETAIN</v>
      </c>
      <c r="C130" s="13" t="s">
        <v>72</v>
      </c>
      <c r="D130" s="14" t="s">
        <v>132</v>
      </c>
      <c r="E130" s="14" t="s">
        <v>115</v>
      </c>
      <c r="F130" s="13">
        <v>20</v>
      </c>
      <c r="G130" s="15">
        <v>8</v>
      </c>
      <c r="H130" s="15">
        <v>20</v>
      </c>
      <c r="I130" s="15" t="s">
        <v>77</v>
      </c>
      <c r="J130" s="15" t="s">
        <v>76</v>
      </c>
      <c r="L130" s="13" t="s">
        <v>7</v>
      </c>
      <c r="N130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30" s="13"/>
      <c r="R130" s="27">
        <f t="shared" ref="R130:R135" si="4">IF(O130="Y",P130,N130)</f>
        <v>0</v>
      </c>
      <c r="S130" s="17">
        <v>2</v>
      </c>
    </row>
    <row r="131" spans="1:19" x14ac:dyDescent="0.55000000000000004">
      <c r="A131" s="11">
        <v>8180</v>
      </c>
      <c r="B131" s="12" t="str">
        <f>IF(Table1[[#This Row],[Tree ID]]=Table1[[#This Row],[Tree ID Number]],"","- RETAIN")</f>
        <v>- RETAIN</v>
      </c>
      <c r="C131" s="13" t="s">
        <v>73</v>
      </c>
      <c r="D131" s="14" t="s">
        <v>127</v>
      </c>
      <c r="E131" s="14" t="s">
        <v>110</v>
      </c>
      <c r="F131" s="13">
        <v>14.8</v>
      </c>
      <c r="G131" s="15">
        <v>12</v>
      </c>
      <c r="H131" s="15">
        <v>49</v>
      </c>
      <c r="I131" s="15" t="s">
        <v>77</v>
      </c>
      <c r="J131" s="15" t="s">
        <v>76</v>
      </c>
      <c r="L131" s="13" t="s">
        <v>7</v>
      </c>
      <c r="N131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31" s="13"/>
      <c r="R131" s="27">
        <f t="shared" si="4"/>
        <v>0</v>
      </c>
      <c r="S131" s="17">
        <v>2</v>
      </c>
    </row>
    <row r="132" spans="1:19" x14ac:dyDescent="0.55000000000000004">
      <c r="A132" s="11">
        <v>8181</v>
      </c>
      <c r="B132" s="12" t="str">
        <f>IF(Table1[[#This Row],[Tree ID]]=Table1[[#This Row],[Tree ID Number]],"","- RETAIN")</f>
        <v>- RETAIN</v>
      </c>
      <c r="C132" s="13" t="s">
        <v>74</v>
      </c>
      <c r="D132" s="14" t="s">
        <v>127</v>
      </c>
      <c r="E132" s="14" t="s">
        <v>110</v>
      </c>
      <c r="F132" s="13">
        <v>19.2</v>
      </c>
      <c r="G132" s="15">
        <v>15</v>
      </c>
      <c r="H132" s="15">
        <v>48</v>
      </c>
      <c r="I132" s="15" t="s">
        <v>77</v>
      </c>
      <c r="J132" s="15" t="s">
        <v>76</v>
      </c>
      <c r="L132" s="13" t="s">
        <v>7</v>
      </c>
      <c r="N132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32" s="13"/>
      <c r="R132" s="27">
        <f t="shared" si="4"/>
        <v>0</v>
      </c>
      <c r="S132" s="17">
        <v>2</v>
      </c>
    </row>
    <row r="133" spans="1:19" x14ac:dyDescent="0.55000000000000004">
      <c r="A133" s="11">
        <v>8182</v>
      </c>
      <c r="B133" s="12" t="str">
        <f>IF(Table1[[#This Row],[Tree ID]]=Table1[[#This Row],[Tree ID Number]],"","- RETAIN")</f>
        <v>- RETAIN</v>
      </c>
      <c r="C133" s="13" t="s">
        <v>75</v>
      </c>
      <c r="D133" s="14" t="s">
        <v>133</v>
      </c>
      <c r="E133" s="14" t="s">
        <v>116</v>
      </c>
      <c r="F133" s="13">
        <v>9.1</v>
      </c>
      <c r="G133" s="15">
        <v>8</v>
      </c>
      <c r="H133" s="15">
        <v>21</v>
      </c>
      <c r="I133" s="15" t="s">
        <v>77</v>
      </c>
      <c r="J133" s="15" t="s">
        <v>76</v>
      </c>
      <c r="L133" s="13" t="s">
        <v>8</v>
      </c>
      <c r="N133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0</v>
      </c>
      <c r="O133" s="13"/>
      <c r="R133" s="27">
        <f t="shared" si="4"/>
        <v>0</v>
      </c>
      <c r="S133" s="17">
        <v>3</v>
      </c>
    </row>
    <row r="134" spans="1:19" x14ac:dyDescent="0.55000000000000004">
      <c r="A134" s="11">
        <v>8183</v>
      </c>
      <c r="B134" s="12" t="str">
        <f>IF(Table1[[#This Row],[Tree ID]]=Table1[[#This Row],[Tree ID Number]],"","- RETAIN")</f>
        <v/>
      </c>
      <c r="C134" s="13">
        <v>8183</v>
      </c>
      <c r="D134" s="14" t="s">
        <v>132</v>
      </c>
      <c r="E134" s="14" t="s">
        <v>115</v>
      </c>
      <c r="F134" s="13">
        <v>12.7</v>
      </c>
      <c r="G134" s="15">
        <v>8</v>
      </c>
      <c r="H134" s="15">
        <v>18</v>
      </c>
      <c r="I134" s="15" t="s">
        <v>77</v>
      </c>
      <c r="J134" s="15" t="s">
        <v>76</v>
      </c>
      <c r="K134" s="13" t="s">
        <v>6</v>
      </c>
      <c r="L134" s="13" t="s">
        <v>7</v>
      </c>
      <c r="M134" s="13" t="s">
        <v>6</v>
      </c>
      <c r="N134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2</v>
      </c>
      <c r="O134" s="13"/>
      <c r="R134" s="27">
        <f t="shared" si="4"/>
        <v>2</v>
      </c>
      <c r="S134" s="17">
        <v>2</v>
      </c>
    </row>
    <row r="135" spans="1:19" x14ac:dyDescent="0.55000000000000004">
      <c r="A135" s="11">
        <v>8184</v>
      </c>
      <c r="B135" s="12" t="str">
        <f>IF(Table1[[#This Row],[Tree ID]]=Table1[[#This Row],[Tree ID Number]],"","- RETAIN")</f>
        <v/>
      </c>
      <c r="C135" s="13">
        <v>8184</v>
      </c>
      <c r="D135" s="14" t="s">
        <v>132</v>
      </c>
      <c r="E135" s="14" t="s">
        <v>115</v>
      </c>
      <c r="F135" s="13">
        <v>17.5</v>
      </c>
      <c r="G135" s="15">
        <v>10</v>
      </c>
      <c r="H135" s="15">
        <v>20</v>
      </c>
      <c r="I135" s="15" t="s">
        <v>77</v>
      </c>
      <c r="J135" s="15" t="s">
        <v>76</v>
      </c>
      <c r="K135" s="13" t="s">
        <v>6</v>
      </c>
      <c r="L135" s="13" t="s">
        <v>7</v>
      </c>
      <c r="M135" s="13" t="s">
        <v>6</v>
      </c>
      <c r="N135" s="13">
        <f>IF(Table1[[#This Row],[Number]]="- retain",0,IF(Table1[[#This Row],[Grove]]="Exceptional",6,IF(Table1[[#This Row],[Grove]]="Grove",6,IF(Table1[[#This Row],[Diameter (inches)]]&lt;=1,0,IF(Table1[[#This Row],[Diameter (inches)]]&lt;10,1,IF(Table1[[#This Row],[Diameter (inches)]]&lt;24,2,IF(Table1[[#This Row],[Diameter (inches)]]&lt;36,3,IF(Table1[[#This Row],[Diameter (inches)]]&gt;=36,6,0))))))))</f>
        <v>2</v>
      </c>
      <c r="O135" s="13"/>
      <c r="R135" s="27">
        <f t="shared" si="4"/>
        <v>2</v>
      </c>
      <c r="S135" s="17">
        <v>2</v>
      </c>
    </row>
    <row r="141" spans="1:19" x14ac:dyDescent="0.55000000000000004">
      <c r="A141" s="23">
        <f>COUNTIF(L2:L135,"Y")</f>
        <v>127</v>
      </c>
    </row>
    <row r="142" spans="1:19" x14ac:dyDescent="0.55000000000000004">
      <c r="A142" s="23">
        <f>COUNT(F2:F92)</f>
        <v>91</v>
      </c>
    </row>
  </sheetData>
  <mergeCells count="8">
    <mergeCell ref="T24:T26"/>
    <mergeCell ref="T29:T32"/>
    <mergeCell ref="T33:T35"/>
    <mergeCell ref="T2:T5"/>
    <mergeCell ref="T6:T8"/>
    <mergeCell ref="T11:T14"/>
    <mergeCell ref="T15:T17"/>
    <mergeCell ref="T20:T23"/>
  </mergeCells>
  <phoneticPr fontId="2" type="noConversion"/>
  <conditionalFormatting sqref="F2:F135">
    <cfRule type="expression" dxfId="13" priority="17">
      <formula>AND($F2&gt;=10,NOT($B2="- RETAIN"))</formula>
    </cfRule>
  </conditionalFormatting>
  <conditionalFormatting sqref="J10 J14:J135">
    <cfRule type="expression" dxfId="12" priority="6">
      <formula>AND(OR($J10="grove",$J10="exceptional (grove)",$J10="exceptional"),NOT(B10="- RETAIN"),$F10&gt;=10)</formula>
    </cfRule>
  </conditionalFormatting>
  <conditionalFormatting sqref="K2">
    <cfRule type="expression" dxfId="11" priority="19">
      <formula>AND(OR($K2="grove",$K2="exceptional (grove)",$K2="exceptional"),NOT(B2="- RETAIN"),$F2&gt;=10)</formula>
    </cfRule>
  </conditionalFormatting>
  <conditionalFormatting sqref="K2:K135">
    <cfRule type="cellIs" dxfId="10" priority="13" operator="equal">
      <formula>"Grove"</formula>
    </cfRule>
    <cfRule type="cellIs" dxfId="9" priority="14" operator="equal">
      <formula>"Exceptional"</formula>
    </cfRule>
  </conditionalFormatting>
  <conditionalFormatting sqref="L2:L135 F136:J1048576">
    <cfRule type="cellIs" dxfId="3" priority="12" operator="equal">
      <formula>"Y"</formula>
    </cfRule>
  </conditionalFormatting>
  <conditionalFormatting sqref="M2:M135 K136:K1048576">
    <cfRule type="cellIs" dxfId="2" priority="11" operator="equal">
      <formula>"N"</formula>
    </cfRule>
  </conditionalFormatting>
  <conditionalFormatting sqref="N2:N135">
    <cfRule type="expression" dxfId="1" priority="7">
      <formula>"IF(C2'Exceptional',6)"</formula>
    </cfRule>
    <cfRule type="expression" dxfId="0" priority="9">
      <formula>"IF(B2&lt;10,1,IF(B2&lt;24,2,IF(B2&lt;36,3)))"</formula>
    </cfRule>
  </conditionalFormatting>
  <pageMargins left="0.7" right="0.7" top="0.75" bottom="0.75" header="0.3" footer="0.3"/>
  <pageSetup scale="50" fitToHeight="0" orientation="landscape" r:id="rId1"/>
  <headerFooter>
    <oddHeader>&amp;L&amp;A&amp;R&amp;P</oddHead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BB98B9-DC58-472F-9D11-699CFD30FAF6}">
          <x14:formula1>
            <xm:f>'Drop Downs'!$A$1:$A$3</xm:f>
          </x14:formula1>
          <xm:sqref>K2:K28 K30:K33 K36:K39 K43:K45 K50 K52:K135</xm:sqref>
        </x14:dataValidation>
        <x14:dataValidation type="list" allowBlank="1" showInputMessage="1" showErrorMessage="1" xr:uid="{EA74DA3F-C519-4263-BF56-3798D99849F5}">
          <x14:formula1>
            <xm:f>'Drop Downs'!$B$1:$B$2</xm:f>
          </x14:formula1>
          <xm:sqref>F136:J1048576 L2:L135</xm:sqref>
        </x14:dataValidation>
        <x14:dataValidation type="list" allowBlank="1" showInputMessage="1" showErrorMessage="1" xr:uid="{A6B21953-701C-401A-8E1D-95078CD0D5E6}">
          <x14:formula1>
            <xm:f>'Drop Downs'!$B$1:$B$3</xm:f>
          </x14:formula1>
          <xm:sqref>O2:O135 K136:K1048576 M2:M1048576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8651-BBDC-43FB-8B2E-F85C16CD5257}">
  <sheetPr>
    <pageSetUpPr fitToPage="1"/>
  </sheetPr>
  <dimension ref="A1:T142"/>
  <sheetViews>
    <sheetView topLeftCell="J1" zoomScaleNormal="100" workbookViewId="0">
      <pane ySplit="1" topLeftCell="A2" activePane="bottomLeft" state="frozen"/>
      <selection pane="bottomLeft" activeCell="U27" sqref="U27"/>
    </sheetView>
  </sheetViews>
  <sheetFormatPr defaultColWidth="25.68359375" defaultRowHeight="14.1" x14ac:dyDescent="0.55000000000000004"/>
  <cols>
    <col min="1" max="1" width="10.62890625" style="44" hidden="1" customWidth="1"/>
    <col min="2" max="2" width="10.62890625" style="45" hidden="1" customWidth="1"/>
    <col min="3" max="3" width="14.62890625" style="37" bestFit="1" customWidth="1"/>
    <col min="4" max="4" width="21.83984375" style="39" bestFit="1" customWidth="1"/>
    <col min="5" max="5" width="18.15625" style="39" bestFit="1" customWidth="1"/>
    <col min="6" max="6" width="9.83984375" style="37" customWidth="1"/>
    <col min="7" max="8" width="8.5234375" style="39" bestFit="1" customWidth="1"/>
    <col min="9" max="9" width="10.83984375" style="39" bestFit="1" customWidth="1"/>
    <col min="10" max="10" width="17.3671875" style="39" customWidth="1"/>
    <col min="11" max="11" width="8.83984375" style="37" customWidth="1"/>
    <col min="12" max="12" width="10.68359375" style="37" customWidth="1"/>
    <col min="13" max="14" width="7" style="37" customWidth="1"/>
    <col min="15" max="15" width="7" style="41" customWidth="1"/>
    <col min="16" max="16" width="7" style="37" customWidth="1"/>
    <col min="17" max="17" width="44.05078125" style="37" customWidth="1"/>
    <col min="18" max="19" width="7" style="37" customWidth="1"/>
    <col min="20" max="16384" width="25.68359375" style="37"/>
  </cols>
  <sheetData>
    <row r="1" spans="1:20" s="31" customFormat="1" ht="165" customHeight="1" thickBot="1" x14ac:dyDescent="0.55000000000000004">
      <c r="A1" s="42" t="s">
        <v>97</v>
      </c>
      <c r="B1" s="43" t="s">
        <v>99</v>
      </c>
      <c r="C1" s="31" t="s">
        <v>11</v>
      </c>
      <c r="D1" s="32" t="s">
        <v>95</v>
      </c>
      <c r="E1" s="32" t="s">
        <v>134</v>
      </c>
      <c r="F1" s="31" t="s">
        <v>9</v>
      </c>
      <c r="G1" s="33" t="s">
        <v>96</v>
      </c>
      <c r="H1" s="33" t="s">
        <v>98</v>
      </c>
      <c r="I1" s="33" t="s">
        <v>94</v>
      </c>
      <c r="J1" s="34" t="s">
        <v>93</v>
      </c>
      <c r="K1" s="31" t="s">
        <v>136</v>
      </c>
      <c r="L1" s="31" t="s">
        <v>1</v>
      </c>
      <c r="M1" s="35" t="s">
        <v>0</v>
      </c>
      <c r="N1" s="36" t="s">
        <v>2</v>
      </c>
      <c r="O1" s="35" t="s">
        <v>12</v>
      </c>
      <c r="P1" s="35" t="s">
        <v>3</v>
      </c>
      <c r="Q1" s="35" t="s">
        <v>135</v>
      </c>
      <c r="R1" s="48" t="s">
        <v>10</v>
      </c>
      <c r="S1" s="35" t="s">
        <v>92</v>
      </c>
    </row>
    <row r="2" spans="1:20" ht="15" customHeight="1" thickTop="1" x14ac:dyDescent="0.55000000000000004">
      <c r="A2" s="44">
        <f>Table1[[#This Row],[Tree ID]]</f>
        <v>8051</v>
      </c>
      <c r="B2" s="45" t="str">
        <f>Table1[[#This Row],[Number]]</f>
        <v>- RETAIN</v>
      </c>
      <c r="C2" s="37" t="str">
        <f>Table1[[#This Row],[Tree ID Number]]</f>
        <v>8051 – RETAIN</v>
      </c>
      <c r="D2" s="38" t="str">
        <f>Table1[[#This Row],[Species]]</f>
        <v>Prunus cerasifera</v>
      </c>
      <c r="E2" s="38" t="str">
        <f>Table1[[#This Row],[Common Name]]</f>
        <v xml:space="preserve">Purple leaf plum </v>
      </c>
      <c r="F2" s="37">
        <f>Table1[[#This Row],[Diameter (inches)]]</f>
        <v>14</v>
      </c>
      <c r="G2" s="37">
        <f>Table1[[#This Row],[Avg. Dripline (ft)]]</f>
        <v>12</v>
      </c>
      <c r="H2" s="37">
        <f>Table1[[#This Row],[Height]]</f>
        <v>27</v>
      </c>
      <c r="I2" s="37" t="str">
        <f>Table1[[#This Row],[Condition]]</f>
        <v>Fair</v>
      </c>
      <c r="J2" s="37">
        <f>Table1[[#This Row],[Exceptional Tree Status]]</f>
        <v>0</v>
      </c>
      <c r="K2" s="37" t="str">
        <f>IF(Table1[[#This Row],[Grove]]=0,"",Table1[[#This Row],[Grove]])</f>
        <v>Grove</v>
      </c>
      <c r="L2" s="37" t="str">
        <f>IF(Table1[[#This Row],[Regulated?]]=0,"",Table1[[#This Row],[Regulated?]])</f>
        <v>Y</v>
      </c>
      <c r="M2" s="37" t="str">
        <f>IF(Table1[[#This Row],[Exceptional Tree Removal Justified?]]=0,"",Table1[[#This Row],[Exceptional Tree Removal Justified?]])</f>
        <v/>
      </c>
      <c r="N2" s="37">
        <f>Table1[[#This Row],[Number of Replacements Required by Code]]</f>
        <v>0</v>
      </c>
      <c r="O2" s="37" t="str">
        <f>IF(Table1[[#This Row],[Replacement Reduction per MICC 19.10.070(B)(4)?]]=0,"",Table1[[#This Row],[Replacement Reduction per MICC 19.10.070(B)(4)?]])</f>
        <v/>
      </c>
      <c r="P2" s="37" t="str">
        <f>IF(Table1[[#This Row],[Number of Replacements Required if Reduced]]=0,"",Table1[[#This Row],[Number of Replacements Required if Reduced]])</f>
        <v/>
      </c>
      <c r="Q2" s="37" t="str">
        <f>IF(Table1[[#This Row],[Reason for Reduction (hazardous, poor health, dead, etc.)]]=0,"",Table1[[#This Row],[Reason for Reduction (hazardous, poor health, dead, etc.)]])</f>
        <v/>
      </c>
      <c r="R2" s="40">
        <f>Table1[[#This Row],[Total Replacement Trees Required per Tree]]</f>
        <v>0</v>
      </c>
      <c r="S2" s="37">
        <f>IF(Table1[[#This Row],[Preserve Priority]]=0,"",Table1[[#This Row],[Preserve Priority]])</f>
        <v>3</v>
      </c>
      <c r="T2" s="68" t="s">
        <v>137</v>
      </c>
    </row>
    <row r="3" spans="1:20" ht="14.5" customHeight="1" x14ac:dyDescent="0.55000000000000004">
      <c r="A3" s="44">
        <f>Table1[[#This Row],[Tree ID]]</f>
        <v>8052</v>
      </c>
      <c r="B3" s="45" t="str">
        <f>Table1[[#This Row],[Number]]</f>
        <v>- RETAIN</v>
      </c>
      <c r="C3" s="37" t="str">
        <f>Table1[[#This Row],[Tree ID Number]]</f>
        <v>8052 – RETAIN</v>
      </c>
      <c r="D3" s="38" t="str">
        <f>Table1[[#This Row],[Species]]</f>
        <v>Acer platanoides</v>
      </c>
      <c r="E3" s="38" t="str">
        <f>Table1[[#This Row],[Common Name]]</f>
        <v xml:space="preserve">Norway maple </v>
      </c>
      <c r="F3" s="37">
        <f>Table1[[#This Row],[Diameter (inches)]]</f>
        <v>13</v>
      </c>
      <c r="G3" s="37">
        <f>Table1[[#This Row],[Avg. Dripline (ft)]]</f>
        <v>18</v>
      </c>
      <c r="H3" s="37">
        <f>Table1[[#This Row],[Height]]</f>
        <v>27</v>
      </c>
      <c r="I3" s="37" t="str">
        <f>Table1[[#This Row],[Condition]]</f>
        <v>Good</v>
      </c>
      <c r="J3" s="37">
        <f>Table1[[#This Row],[Exceptional Tree Status]]</f>
        <v>0</v>
      </c>
      <c r="K3" s="37" t="str">
        <f>IF(Table1[[#This Row],[Grove]]=0,"",Table1[[#This Row],[Grove]])</f>
        <v>Grove</v>
      </c>
      <c r="L3" s="37" t="str">
        <f>IF(Table1[[#This Row],[Regulated?]]=0,"",Table1[[#This Row],[Regulated?]])</f>
        <v>Y</v>
      </c>
      <c r="M3" s="37" t="str">
        <f>IF(Table1[[#This Row],[Exceptional Tree Removal Justified?]]=0,"",Table1[[#This Row],[Exceptional Tree Removal Justified?]])</f>
        <v/>
      </c>
      <c r="N3" s="37">
        <f>Table1[[#This Row],[Number of Replacements Required by Code]]</f>
        <v>0</v>
      </c>
      <c r="O3" s="37" t="str">
        <f>IF(Table1[[#This Row],[Replacement Reduction per MICC 19.10.070(B)(4)?]]=0,"",Table1[[#This Row],[Replacement Reduction per MICC 19.10.070(B)(4)?]])</f>
        <v/>
      </c>
      <c r="P3" s="37" t="str">
        <f>IF(Table1[[#This Row],[Number of Replacements Required if Reduced]]=0,"",Table1[[#This Row],[Number of Replacements Required if Reduced]])</f>
        <v/>
      </c>
      <c r="Q3" s="37" t="str">
        <f>IF(Table1[[#This Row],[Reason for Reduction (hazardous, poor health, dead, etc.)]]=0,"",Table1[[#This Row],[Reason for Reduction (hazardous, poor health, dead, etc.)]])</f>
        <v/>
      </c>
      <c r="R3" s="40">
        <f>Table1[[#This Row],[Total Replacement Trees Required per Tree]]</f>
        <v>0</v>
      </c>
      <c r="S3" s="37">
        <f>IF(Table1[[#This Row],[Preserve Priority]]=0,"",Table1[[#This Row],[Preserve Priority]])</f>
        <v>2</v>
      </c>
      <c r="T3" s="69"/>
    </row>
    <row r="4" spans="1:20" ht="14.5" customHeight="1" x14ac:dyDescent="0.55000000000000004">
      <c r="A4" s="44">
        <f>Table1[[#This Row],[Tree ID]]</f>
        <v>8053</v>
      </c>
      <c r="B4" s="45" t="str">
        <f>Table1[[#This Row],[Number]]</f>
        <v>- RETAIN</v>
      </c>
      <c r="C4" s="37" t="str">
        <f>Table1[[#This Row],[Tree ID Number]]</f>
        <v>8053 – RETAIN</v>
      </c>
      <c r="D4" s="38" t="str">
        <f>Table1[[#This Row],[Species]]</f>
        <v>Fraxius spp</v>
      </c>
      <c r="E4" s="38" t="str">
        <f>Table1[[#This Row],[Common Name]]</f>
        <v xml:space="preserve">Ash spp </v>
      </c>
      <c r="F4" s="37">
        <f>Table1[[#This Row],[Diameter (inches)]]</f>
        <v>12.2</v>
      </c>
      <c r="G4" s="37">
        <f>Table1[[#This Row],[Avg. Dripline (ft)]]</f>
        <v>10</v>
      </c>
      <c r="H4" s="37">
        <f>Table1[[#This Row],[Height]]</f>
        <v>33</v>
      </c>
      <c r="I4" s="37" t="str">
        <f>Table1[[#This Row],[Condition]]</f>
        <v>Fair</v>
      </c>
      <c r="J4" s="37">
        <f>Table1[[#This Row],[Exceptional Tree Status]]</f>
        <v>0</v>
      </c>
      <c r="K4" s="37" t="str">
        <f>IF(Table1[[#This Row],[Grove]]=0,"",Table1[[#This Row],[Grove]])</f>
        <v>Grove</v>
      </c>
      <c r="L4" s="37" t="str">
        <f>IF(Table1[[#This Row],[Regulated?]]=0,"",Table1[[#This Row],[Regulated?]])</f>
        <v>Y</v>
      </c>
      <c r="M4" s="37" t="str">
        <f>IF(Table1[[#This Row],[Exceptional Tree Removal Justified?]]=0,"",Table1[[#This Row],[Exceptional Tree Removal Justified?]])</f>
        <v/>
      </c>
      <c r="N4" s="37">
        <f>Table1[[#This Row],[Number of Replacements Required by Code]]</f>
        <v>0</v>
      </c>
      <c r="O4" s="37" t="str">
        <f>IF(Table1[[#This Row],[Replacement Reduction per MICC 19.10.070(B)(4)?]]=0,"",Table1[[#This Row],[Replacement Reduction per MICC 19.10.070(B)(4)?]])</f>
        <v/>
      </c>
      <c r="P4" s="37" t="str">
        <f>IF(Table1[[#This Row],[Number of Replacements Required if Reduced]]=0,"",Table1[[#This Row],[Number of Replacements Required if Reduced]])</f>
        <v/>
      </c>
      <c r="Q4" s="37" t="str">
        <f>IF(Table1[[#This Row],[Reason for Reduction (hazardous, poor health, dead, etc.)]]=0,"",Table1[[#This Row],[Reason for Reduction (hazardous, poor health, dead, etc.)]])</f>
        <v/>
      </c>
      <c r="R4" s="40">
        <f>Table1[[#This Row],[Total Replacement Trees Required per Tree]]</f>
        <v>0</v>
      </c>
      <c r="S4" s="37">
        <f>IF(Table1[[#This Row],[Preserve Priority]]=0,"",Table1[[#This Row],[Preserve Priority]])</f>
        <v>3</v>
      </c>
      <c r="T4" s="69"/>
    </row>
    <row r="5" spans="1:20" ht="15" customHeight="1" thickBot="1" x14ac:dyDescent="0.6">
      <c r="A5" s="44">
        <f>Table1[[#This Row],[Tree ID]]</f>
        <v>8054</v>
      </c>
      <c r="B5" s="45" t="str">
        <f>Table1[[#This Row],[Number]]</f>
        <v>- RETAIN</v>
      </c>
      <c r="C5" s="37" t="str">
        <f>Table1[[#This Row],[Tree ID Number]]</f>
        <v>8054 – RETAIN</v>
      </c>
      <c r="D5" s="38" t="str">
        <f>Table1[[#This Row],[Species]]</f>
        <v>Thuja pilcata</v>
      </c>
      <c r="E5" s="38" t="str">
        <f>Table1[[#This Row],[Common Name]]</f>
        <v xml:space="preserve">Western red cedar </v>
      </c>
      <c r="F5" s="37">
        <f>Table1[[#This Row],[Diameter (inches)]]</f>
        <v>14</v>
      </c>
      <c r="G5" s="37">
        <f>Table1[[#This Row],[Avg. Dripline (ft)]]</f>
        <v>12</v>
      </c>
      <c r="H5" s="37">
        <f>Table1[[#This Row],[Height]]</f>
        <v>30</v>
      </c>
      <c r="I5" s="37" t="str">
        <f>Table1[[#This Row],[Condition]]</f>
        <v>Fair</v>
      </c>
      <c r="J5" s="37">
        <f>Table1[[#This Row],[Exceptional Tree Status]]</f>
        <v>0</v>
      </c>
      <c r="K5" s="37" t="str">
        <f>IF(Table1[[#This Row],[Grove]]=0,"",Table1[[#This Row],[Grove]])</f>
        <v>Grove</v>
      </c>
      <c r="L5" s="37" t="str">
        <f>IF(Table1[[#This Row],[Regulated?]]=0,"",Table1[[#This Row],[Regulated?]])</f>
        <v>Y</v>
      </c>
      <c r="M5" s="37" t="str">
        <f>IF(Table1[[#This Row],[Exceptional Tree Removal Justified?]]=0,"",Table1[[#This Row],[Exceptional Tree Removal Justified?]])</f>
        <v/>
      </c>
      <c r="N5" s="37">
        <f>Table1[[#This Row],[Number of Replacements Required by Code]]</f>
        <v>0</v>
      </c>
      <c r="O5" s="37" t="str">
        <f>IF(Table1[[#This Row],[Replacement Reduction per MICC 19.10.070(B)(4)?]]=0,"",Table1[[#This Row],[Replacement Reduction per MICC 19.10.070(B)(4)?]])</f>
        <v/>
      </c>
      <c r="P5" s="37" t="str">
        <f>IF(Table1[[#This Row],[Number of Replacements Required if Reduced]]=0,"",Table1[[#This Row],[Number of Replacements Required if Reduced]])</f>
        <v/>
      </c>
      <c r="Q5" s="37" t="str">
        <f>IF(Table1[[#This Row],[Reason for Reduction (hazardous, poor health, dead, etc.)]]=0,"",Table1[[#This Row],[Reason for Reduction (hazardous, poor health, dead, etc.)]])</f>
        <v/>
      </c>
      <c r="R5" s="40">
        <f>Table1[[#This Row],[Total Replacement Trees Required per Tree]]</f>
        <v>0</v>
      </c>
      <c r="S5" s="37">
        <f>IF(Table1[[#This Row],[Preserve Priority]]=0,"",Table1[[#This Row],[Preserve Priority]])</f>
        <v>2</v>
      </c>
      <c r="T5" s="69"/>
    </row>
    <row r="6" spans="1:20" ht="14.5" customHeight="1" x14ac:dyDescent="0.55000000000000004">
      <c r="A6" s="44">
        <f>Table1[[#This Row],[Tree ID]]</f>
        <v>8055</v>
      </c>
      <c r="B6" s="45" t="str">
        <f>Table1[[#This Row],[Number]]</f>
        <v>- RETAIN</v>
      </c>
      <c r="C6" s="37" t="str">
        <f>Table1[[#This Row],[Tree ID Number]]</f>
        <v>8055 – RETAIN</v>
      </c>
      <c r="D6" s="38" t="str">
        <f>Table1[[#This Row],[Species]]</f>
        <v>Acer platanoides</v>
      </c>
      <c r="E6" s="38" t="str">
        <f>Table1[[#This Row],[Common Name]]</f>
        <v xml:space="preserve">Norway maple </v>
      </c>
      <c r="F6" s="37">
        <f>Table1[[#This Row],[Diameter (inches)]]</f>
        <v>12</v>
      </c>
      <c r="G6" s="37">
        <f>Table1[[#This Row],[Avg. Dripline (ft)]]</f>
        <v>10</v>
      </c>
      <c r="H6" s="37">
        <f>Table1[[#This Row],[Height]]</f>
        <v>27</v>
      </c>
      <c r="I6" s="37" t="str">
        <f>Table1[[#This Row],[Condition]]</f>
        <v>Good</v>
      </c>
      <c r="J6" s="37">
        <f>Table1[[#This Row],[Exceptional Tree Status]]</f>
        <v>0</v>
      </c>
      <c r="K6" s="37" t="str">
        <f>IF(Table1[[#This Row],[Grove]]=0,"",Table1[[#This Row],[Grove]])</f>
        <v>Grove</v>
      </c>
      <c r="L6" s="37" t="str">
        <f>IF(Table1[[#This Row],[Regulated?]]=0,"",Table1[[#This Row],[Regulated?]])</f>
        <v>Y</v>
      </c>
      <c r="M6" s="37" t="str">
        <f>IF(Table1[[#This Row],[Exceptional Tree Removal Justified?]]=0,"",Table1[[#This Row],[Exceptional Tree Removal Justified?]])</f>
        <v/>
      </c>
      <c r="N6" s="37">
        <f>Table1[[#This Row],[Number of Replacements Required by Code]]</f>
        <v>0</v>
      </c>
      <c r="O6" s="37" t="str">
        <f>IF(Table1[[#This Row],[Replacement Reduction per MICC 19.10.070(B)(4)?]]=0,"",Table1[[#This Row],[Replacement Reduction per MICC 19.10.070(B)(4)?]])</f>
        <v/>
      </c>
      <c r="P6" s="37" t="str">
        <f>IF(Table1[[#This Row],[Number of Replacements Required if Reduced]]=0,"",Table1[[#This Row],[Number of Replacements Required if Reduced]])</f>
        <v/>
      </c>
      <c r="Q6" s="37" t="str">
        <f>IF(Table1[[#This Row],[Reason for Reduction (hazardous, poor health, dead, etc.)]]=0,"",Table1[[#This Row],[Reason for Reduction (hazardous, poor health, dead, etc.)]])</f>
        <v/>
      </c>
      <c r="R6" s="40">
        <f>Table1[[#This Row],[Total Replacement Trees Required per Tree]]</f>
        <v>0</v>
      </c>
      <c r="S6" s="37">
        <f>IF(Table1[[#This Row],[Preserve Priority]]=0,"",Table1[[#This Row],[Preserve Priority]])</f>
        <v>2</v>
      </c>
      <c r="T6" s="70">
        <f>SUM(R:R)</f>
        <v>150</v>
      </c>
    </row>
    <row r="7" spans="1:20" ht="14.5" customHeight="1" x14ac:dyDescent="0.55000000000000004">
      <c r="A7" s="44">
        <f>Table1[[#This Row],[Tree ID]]</f>
        <v>8056</v>
      </c>
      <c r="B7" s="45" t="str">
        <f>Table1[[#This Row],[Number]]</f>
        <v>- RETAIN</v>
      </c>
      <c r="C7" s="37" t="str">
        <f>Table1[[#This Row],[Tree ID Number]]</f>
        <v>8056 – RETAIN</v>
      </c>
      <c r="D7" s="38" t="str">
        <f>Table1[[#This Row],[Species]]</f>
        <v>Acer platanoides</v>
      </c>
      <c r="E7" s="38" t="str">
        <f>Table1[[#This Row],[Common Name]]</f>
        <v xml:space="preserve">Norway maple </v>
      </c>
      <c r="F7" s="37">
        <f>Table1[[#This Row],[Diameter (inches)]]</f>
        <v>17</v>
      </c>
      <c r="G7" s="37">
        <f>Table1[[#This Row],[Avg. Dripline (ft)]]</f>
        <v>18</v>
      </c>
      <c r="H7" s="37">
        <f>Table1[[#This Row],[Height]]</f>
        <v>24</v>
      </c>
      <c r="I7" s="37" t="str">
        <f>Table1[[#This Row],[Condition]]</f>
        <v>Fair</v>
      </c>
      <c r="J7" s="37">
        <f>Table1[[#This Row],[Exceptional Tree Status]]</f>
        <v>0</v>
      </c>
      <c r="K7" s="37" t="str">
        <f>IF(Table1[[#This Row],[Grove]]=0,"",Table1[[#This Row],[Grove]])</f>
        <v>Grove</v>
      </c>
      <c r="L7" s="37" t="str">
        <f>IF(Table1[[#This Row],[Regulated?]]=0,"",Table1[[#This Row],[Regulated?]])</f>
        <v>Y</v>
      </c>
      <c r="M7" s="37" t="str">
        <f>IF(Table1[[#This Row],[Exceptional Tree Removal Justified?]]=0,"",Table1[[#This Row],[Exceptional Tree Removal Justified?]])</f>
        <v/>
      </c>
      <c r="N7" s="37">
        <f>Table1[[#This Row],[Number of Replacements Required by Code]]</f>
        <v>0</v>
      </c>
      <c r="O7" s="37" t="str">
        <f>IF(Table1[[#This Row],[Replacement Reduction per MICC 19.10.070(B)(4)?]]=0,"",Table1[[#This Row],[Replacement Reduction per MICC 19.10.070(B)(4)?]])</f>
        <v/>
      </c>
      <c r="P7" s="37" t="str">
        <f>IF(Table1[[#This Row],[Number of Replacements Required if Reduced]]=0,"",Table1[[#This Row],[Number of Replacements Required if Reduced]])</f>
        <v/>
      </c>
      <c r="Q7" s="37" t="str">
        <f>IF(Table1[[#This Row],[Reason for Reduction (hazardous, poor health, dead, etc.)]]=0,"",Table1[[#This Row],[Reason for Reduction (hazardous, poor health, dead, etc.)]])</f>
        <v/>
      </c>
      <c r="R7" s="40">
        <f>Table1[[#This Row],[Total Replacement Trees Required per Tree]]</f>
        <v>0</v>
      </c>
      <c r="S7" s="37">
        <f>IF(Table1[[#This Row],[Preserve Priority]]=0,"",Table1[[#This Row],[Preserve Priority]])</f>
        <v>2</v>
      </c>
      <c r="T7" s="66"/>
    </row>
    <row r="8" spans="1:20" ht="15" customHeight="1" thickBot="1" x14ac:dyDescent="0.6">
      <c r="A8" s="44">
        <f>Table1[[#This Row],[Tree ID]]</f>
        <v>8057</v>
      </c>
      <c r="B8" s="45" t="str">
        <f>Table1[[#This Row],[Number]]</f>
        <v>- RETAIN</v>
      </c>
      <c r="C8" s="37" t="str">
        <f>Table1[[#This Row],[Tree ID Number]]</f>
        <v>8057 – RETAIN</v>
      </c>
      <c r="D8" s="38" t="str">
        <f>Table1[[#This Row],[Species]]</f>
        <v>Pseudotsuga menziesii</v>
      </c>
      <c r="E8" s="38" t="str">
        <f>Table1[[#This Row],[Common Name]]</f>
        <v xml:space="preserve">Douglas fir </v>
      </c>
      <c r="F8" s="37">
        <f>Table1[[#This Row],[Diameter (inches)]]</f>
        <v>22</v>
      </c>
      <c r="G8" s="37">
        <f>Table1[[#This Row],[Avg. Dripline (ft)]]</f>
        <v>15</v>
      </c>
      <c r="H8" s="37">
        <f>Table1[[#This Row],[Height]]</f>
        <v>72</v>
      </c>
      <c r="I8" s="37" t="str">
        <f>Table1[[#This Row],[Condition]]</f>
        <v>Fair</v>
      </c>
      <c r="J8" s="37">
        <f>Table1[[#This Row],[Exceptional Tree Status]]</f>
        <v>0</v>
      </c>
      <c r="K8" s="37" t="str">
        <f>IF(Table1[[#This Row],[Grove]]=0,"",Table1[[#This Row],[Grove]])</f>
        <v>Grove</v>
      </c>
      <c r="L8" s="37" t="str">
        <f>IF(Table1[[#This Row],[Regulated?]]=0,"",Table1[[#This Row],[Regulated?]])</f>
        <v>Y</v>
      </c>
      <c r="M8" s="37" t="str">
        <f>IF(Table1[[#This Row],[Exceptional Tree Removal Justified?]]=0,"",Table1[[#This Row],[Exceptional Tree Removal Justified?]])</f>
        <v/>
      </c>
      <c r="N8" s="37">
        <f>Table1[[#This Row],[Number of Replacements Required by Code]]</f>
        <v>0</v>
      </c>
      <c r="O8" s="37" t="str">
        <f>IF(Table1[[#This Row],[Replacement Reduction per MICC 19.10.070(B)(4)?]]=0,"",Table1[[#This Row],[Replacement Reduction per MICC 19.10.070(B)(4)?]])</f>
        <v/>
      </c>
      <c r="P8" s="37" t="str">
        <f>IF(Table1[[#This Row],[Number of Replacements Required if Reduced]]=0,"",Table1[[#This Row],[Number of Replacements Required if Reduced]])</f>
        <v/>
      </c>
      <c r="Q8" s="37" t="str">
        <f>IF(Table1[[#This Row],[Reason for Reduction (hazardous, poor health, dead, etc.)]]=0,"",Table1[[#This Row],[Reason for Reduction (hazardous, poor health, dead, etc.)]])</f>
        <v/>
      </c>
      <c r="R8" s="40">
        <f>Table1[[#This Row],[Total Replacement Trees Required per Tree]]</f>
        <v>0</v>
      </c>
      <c r="S8" s="37">
        <f>IF(Table1[[#This Row],[Preserve Priority]]=0,"",Table1[[#This Row],[Preserve Priority]])</f>
        <v>2</v>
      </c>
      <c r="T8" s="67"/>
    </row>
    <row r="9" spans="1:20" ht="14.4" x14ac:dyDescent="0.55000000000000004">
      <c r="A9" s="44">
        <f>Table1[[#This Row],[Tree ID]]</f>
        <v>8058</v>
      </c>
      <c r="B9" s="45" t="str">
        <f>Table1[[#This Row],[Number]]</f>
        <v>- RETAIN</v>
      </c>
      <c r="C9" s="37" t="str">
        <f>Table1[[#This Row],[Tree ID Number]]</f>
        <v>8058 – RETAIN</v>
      </c>
      <c r="D9" s="38" t="str">
        <f>Table1[[#This Row],[Species]]</f>
        <v>Pseudotsuga menziesii</v>
      </c>
      <c r="E9" s="38" t="str">
        <f>Table1[[#This Row],[Common Name]]</f>
        <v xml:space="preserve">Douglas fir </v>
      </c>
      <c r="F9" s="37">
        <f>Table1[[#This Row],[Diameter (inches)]]</f>
        <v>16</v>
      </c>
      <c r="G9" s="37">
        <f>Table1[[#This Row],[Avg. Dripline (ft)]]</f>
        <v>15</v>
      </c>
      <c r="H9" s="37">
        <f>Table1[[#This Row],[Height]]</f>
        <v>66</v>
      </c>
      <c r="I9" s="37" t="str">
        <f>Table1[[#This Row],[Condition]]</f>
        <v>Fair</v>
      </c>
      <c r="J9" s="37">
        <f>Table1[[#This Row],[Exceptional Tree Status]]</f>
        <v>0</v>
      </c>
      <c r="K9" s="37" t="str">
        <f>IF(Table1[[#This Row],[Grove]]=0,"",Table1[[#This Row],[Grove]])</f>
        <v>Grove</v>
      </c>
      <c r="L9" s="37" t="str">
        <f>IF(Table1[[#This Row],[Regulated?]]=0,"",Table1[[#This Row],[Regulated?]])</f>
        <v>Y</v>
      </c>
      <c r="M9" s="37" t="str">
        <f>IF(Table1[[#This Row],[Exceptional Tree Removal Justified?]]=0,"",Table1[[#This Row],[Exceptional Tree Removal Justified?]])</f>
        <v/>
      </c>
      <c r="N9" s="37">
        <f>Table1[[#This Row],[Number of Replacements Required by Code]]</f>
        <v>0</v>
      </c>
      <c r="O9" s="37" t="str">
        <f>IF(Table1[[#This Row],[Replacement Reduction per MICC 19.10.070(B)(4)?]]=0,"",Table1[[#This Row],[Replacement Reduction per MICC 19.10.070(B)(4)?]])</f>
        <v/>
      </c>
      <c r="P9" s="37" t="str">
        <f>IF(Table1[[#This Row],[Number of Replacements Required if Reduced]]=0,"",Table1[[#This Row],[Number of Replacements Required if Reduced]])</f>
        <v/>
      </c>
      <c r="Q9" s="37" t="str">
        <f>IF(Table1[[#This Row],[Reason for Reduction (hazardous, poor health, dead, etc.)]]=0,"",Table1[[#This Row],[Reason for Reduction (hazardous, poor health, dead, etc.)]])</f>
        <v/>
      </c>
      <c r="R9" s="40">
        <f>Table1[[#This Row],[Total Replacement Trees Required per Tree]]</f>
        <v>0</v>
      </c>
      <c r="S9" s="37">
        <f>IF(Table1[[#This Row],[Preserve Priority]]=0,"",Table1[[#This Row],[Preserve Priority]])</f>
        <v>2</v>
      </c>
      <c r="T9" s="46"/>
    </row>
    <row r="10" spans="1:20" ht="14.7" thickBot="1" x14ac:dyDescent="0.6">
      <c r="A10" s="44">
        <f>Table1[[#This Row],[Tree ID]]</f>
        <v>8059</v>
      </c>
      <c r="B10" s="45" t="str">
        <f>Table1[[#This Row],[Number]]</f>
        <v>- RETAIN</v>
      </c>
      <c r="C10" s="37" t="str">
        <f>Table1[[#This Row],[Tree ID Number]]</f>
        <v>8059 – RETAIN</v>
      </c>
      <c r="D10" s="38" t="str">
        <f>Table1[[#This Row],[Species]]</f>
        <v>Salix spp</v>
      </c>
      <c r="E10" s="38" t="str">
        <f>Table1[[#This Row],[Common Name]]</f>
        <v xml:space="preserve">Willow spp </v>
      </c>
      <c r="F10" s="37">
        <f>Table1[[#This Row],[Diameter (inches)]]</f>
        <v>17</v>
      </c>
      <c r="G10" s="37">
        <f>Table1[[#This Row],[Avg. Dripline (ft)]]</f>
        <v>8</v>
      </c>
      <c r="H10" s="37">
        <f>Table1[[#This Row],[Height]]</f>
        <v>18</v>
      </c>
      <c r="I10" s="37" t="str">
        <f>Table1[[#This Row],[Condition]]</f>
        <v>Very Poor</v>
      </c>
      <c r="J10" s="37" t="str">
        <f>Table1[[#This Row],[Exceptional Tree Status]]</f>
        <v>Exceptional (Grove)</v>
      </c>
      <c r="K10" s="37" t="str">
        <f>IF(Table1[[#This Row],[Grove]]=0,"",Table1[[#This Row],[Grove]])</f>
        <v/>
      </c>
      <c r="L10" s="37" t="str">
        <f>IF(Table1[[#This Row],[Regulated?]]=0,"",Table1[[#This Row],[Regulated?]])</f>
        <v>Y</v>
      </c>
      <c r="M10" s="37" t="str">
        <f>IF(Table1[[#This Row],[Exceptional Tree Removal Justified?]]=0,"",Table1[[#This Row],[Exceptional Tree Removal Justified?]])</f>
        <v/>
      </c>
      <c r="N10" s="37">
        <f>Table1[[#This Row],[Number of Replacements Required by Code]]</f>
        <v>0</v>
      </c>
      <c r="O10" s="37" t="str">
        <f>IF(Table1[[#This Row],[Replacement Reduction per MICC 19.10.070(B)(4)?]]=0,"",Table1[[#This Row],[Replacement Reduction per MICC 19.10.070(B)(4)?]])</f>
        <v/>
      </c>
      <c r="P10" s="37" t="str">
        <f>IF(Table1[[#This Row],[Number of Replacements Required if Reduced]]=0,"",Table1[[#This Row],[Number of Replacements Required if Reduced]])</f>
        <v/>
      </c>
      <c r="Q10" s="37" t="str">
        <f>IF(Table1[[#This Row],[Reason for Reduction (hazardous, poor health, dead, etc.)]]=0,"",Table1[[#This Row],[Reason for Reduction (hazardous, poor health, dead, etc.)]])</f>
        <v/>
      </c>
      <c r="R10" s="40">
        <f>Table1[[#This Row],[Total Replacement Trees Required per Tree]]</f>
        <v>0</v>
      </c>
      <c r="S10" s="37">
        <f>IF(Table1[[#This Row],[Preserve Priority]]=0,"",Table1[[#This Row],[Preserve Priority]])</f>
        <v>3</v>
      </c>
      <c r="T10" s="46"/>
    </row>
    <row r="11" spans="1:20" ht="14.5" customHeight="1" x14ac:dyDescent="0.55000000000000004">
      <c r="A11" s="44">
        <f>Table1[[#This Row],[Tree ID]]</f>
        <v>8060</v>
      </c>
      <c r="B11" s="45" t="str">
        <f>Table1[[#This Row],[Number]]</f>
        <v>- RETAIN</v>
      </c>
      <c r="C11" s="37" t="str">
        <f>Table1[[#This Row],[Tree ID Number]]</f>
        <v>8060 – RETAIN</v>
      </c>
      <c r="D11" s="38" t="str">
        <f>Table1[[#This Row],[Species]]</f>
        <v>Populus trichocarpa</v>
      </c>
      <c r="E11" s="38" t="str">
        <f>Table1[[#This Row],[Common Name]]</f>
        <v xml:space="preserve">Black cottonwood </v>
      </c>
      <c r="F11" s="37">
        <f>Table1[[#This Row],[Diameter (inches)]]</f>
        <v>15</v>
      </c>
      <c r="G11" s="37">
        <f>Table1[[#This Row],[Avg. Dripline (ft)]]</f>
        <v>8</v>
      </c>
      <c r="H11" s="37">
        <f>Table1[[#This Row],[Height]]</f>
        <v>51</v>
      </c>
      <c r="I11" s="37" t="str">
        <f>Table1[[#This Row],[Condition]]</f>
        <v>Good</v>
      </c>
      <c r="J11" s="37">
        <f>Table1[[#This Row],[Exceptional Tree Status]]</f>
        <v>0</v>
      </c>
      <c r="K11" s="37" t="str">
        <f>IF(Table1[[#This Row],[Grove]]=0,"",Table1[[#This Row],[Grove]])</f>
        <v>Grove</v>
      </c>
      <c r="L11" s="37" t="str">
        <f>IF(Table1[[#This Row],[Regulated?]]=0,"",Table1[[#This Row],[Regulated?]])</f>
        <v>Y</v>
      </c>
      <c r="M11" s="37" t="str">
        <f>IF(Table1[[#This Row],[Exceptional Tree Removal Justified?]]=0,"",Table1[[#This Row],[Exceptional Tree Removal Justified?]])</f>
        <v/>
      </c>
      <c r="N11" s="37">
        <f>Table1[[#This Row],[Number of Replacements Required by Code]]</f>
        <v>0</v>
      </c>
      <c r="O11" s="37" t="str">
        <f>IF(Table1[[#This Row],[Replacement Reduction per MICC 19.10.070(B)(4)?]]=0,"",Table1[[#This Row],[Replacement Reduction per MICC 19.10.070(B)(4)?]])</f>
        <v/>
      </c>
      <c r="P11" s="37" t="str">
        <f>IF(Table1[[#This Row],[Number of Replacements Required if Reduced]]=0,"",Table1[[#This Row],[Number of Replacements Required if Reduced]])</f>
        <v/>
      </c>
      <c r="Q11" s="37" t="str">
        <f>IF(Table1[[#This Row],[Reason for Reduction (hazardous, poor health, dead, etc.)]]=0,"",Table1[[#This Row],[Reason for Reduction (hazardous, poor health, dead, etc.)]])</f>
        <v/>
      </c>
      <c r="R11" s="40">
        <f>Table1[[#This Row],[Total Replacement Trees Required per Tree]]</f>
        <v>0</v>
      </c>
      <c r="S11" s="37">
        <f>IF(Table1[[#This Row],[Preserve Priority]]=0,"",Table1[[#This Row],[Preserve Priority]])</f>
        <v>3</v>
      </c>
      <c r="T11" s="63" t="s">
        <v>138</v>
      </c>
    </row>
    <row r="12" spans="1:20" ht="14.5" customHeight="1" x14ac:dyDescent="0.55000000000000004">
      <c r="A12" s="44">
        <f>Table1[[#This Row],[Tree ID]]</f>
        <v>8061</v>
      </c>
      <c r="B12" s="45" t="str">
        <f>Table1[[#This Row],[Number]]</f>
        <v>- RETAIN</v>
      </c>
      <c r="C12" s="37" t="str">
        <f>Table1[[#This Row],[Tree ID Number]]</f>
        <v>8061 – RETAIN</v>
      </c>
      <c r="D12" s="38" t="str">
        <f>Table1[[#This Row],[Species]]</f>
        <v>Acer platanoides</v>
      </c>
      <c r="E12" s="38" t="str">
        <f>Table1[[#This Row],[Common Name]]</f>
        <v xml:space="preserve">Norway maple </v>
      </c>
      <c r="F12" s="37">
        <f>Table1[[#This Row],[Diameter (inches)]]</f>
        <v>15</v>
      </c>
      <c r="G12" s="37">
        <f>Table1[[#This Row],[Avg. Dripline (ft)]]</f>
        <v>12</v>
      </c>
      <c r="H12" s="37">
        <f>Table1[[#This Row],[Height]]</f>
        <v>27</v>
      </c>
      <c r="I12" s="37" t="str">
        <f>Table1[[#This Row],[Condition]]</f>
        <v>Good</v>
      </c>
      <c r="J12" s="37">
        <f>Table1[[#This Row],[Exceptional Tree Status]]</f>
        <v>0</v>
      </c>
      <c r="K12" s="37" t="str">
        <f>IF(Table1[[#This Row],[Grove]]=0,"",Table1[[#This Row],[Grove]])</f>
        <v>Grove</v>
      </c>
      <c r="L12" s="37" t="str">
        <f>IF(Table1[[#This Row],[Regulated?]]=0,"",Table1[[#This Row],[Regulated?]])</f>
        <v>Y</v>
      </c>
      <c r="M12" s="37" t="str">
        <f>IF(Table1[[#This Row],[Exceptional Tree Removal Justified?]]=0,"",Table1[[#This Row],[Exceptional Tree Removal Justified?]])</f>
        <v/>
      </c>
      <c r="N12" s="37">
        <f>Table1[[#This Row],[Number of Replacements Required by Code]]</f>
        <v>0</v>
      </c>
      <c r="O12" s="37" t="str">
        <f>IF(Table1[[#This Row],[Replacement Reduction per MICC 19.10.070(B)(4)?]]=0,"",Table1[[#This Row],[Replacement Reduction per MICC 19.10.070(B)(4)?]])</f>
        <v/>
      </c>
      <c r="P12" s="37" t="str">
        <f>IF(Table1[[#This Row],[Number of Replacements Required if Reduced]]=0,"",Table1[[#This Row],[Number of Replacements Required if Reduced]])</f>
        <v/>
      </c>
      <c r="Q12" s="37" t="str">
        <f>IF(Table1[[#This Row],[Reason for Reduction (hazardous, poor health, dead, etc.)]]=0,"",Table1[[#This Row],[Reason for Reduction (hazardous, poor health, dead, etc.)]])</f>
        <v/>
      </c>
      <c r="R12" s="40">
        <f>Table1[[#This Row],[Total Replacement Trees Required per Tree]]</f>
        <v>0</v>
      </c>
      <c r="S12" s="37">
        <f>IF(Table1[[#This Row],[Preserve Priority]]=0,"",Table1[[#This Row],[Preserve Priority]])</f>
        <v>2</v>
      </c>
      <c r="T12" s="64"/>
    </row>
    <row r="13" spans="1:20" ht="14.5" customHeight="1" x14ac:dyDescent="0.55000000000000004">
      <c r="A13" s="44">
        <f>Table1[[#This Row],[Tree ID]]</f>
        <v>8062</v>
      </c>
      <c r="B13" s="45" t="str">
        <f>Table1[[#This Row],[Number]]</f>
        <v>- RETAIN</v>
      </c>
      <c r="C13" s="37" t="str">
        <f>Table1[[#This Row],[Tree ID Number]]</f>
        <v>8062 – RETAIN</v>
      </c>
      <c r="D13" s="38" t="str">
        <f>Table1[[#This Row],[Species]]</f>
        <v>Acer platanoides</v>
      </c>
      <c r="E13" s="38" t="str">
        <f>Table1[[#This Row],[Common Name]]</f>
        <v xml:space="preserve">Norway maple </v>
      </c>
      <c r="F13" s="37">
        <f>Table1[[#This Row],[Diameter (inches)]]</f>
        <v>17</v>
      </c>
      <c r="G13" s="37">
        <f>Table1[[#This Row],[Avg. Dripline (ft)]]</f>
        <v>12</v>
      </c>
      <c r="H13" s="37">
        <f>Table1[[#This Row],[Height]]</f>
        <v>20</v>
      </c>
      <c r="I13" s="37" t="str">
        <f>Table1[[#This Row],[Condition]]</f>
        <v>Fair</v>
      </c>
      <c r="J13" s="37">
        <f>Table1[[#This Row],[Exceptional Tree Status]]</f>
        <v>0</v>
      </c>
      <c r="K13" s="37" t="str">
        <f>IF(Table1[[#This Row],[Grove]]=0,"",Table1[[#This Row],[Grove]])</f>
        <v>Grove</v>
      </c>
      <c r="L13" s="37" t="str">
        <f>IF(Table1[[#This Row],[Regulated?]]=0,"",Table1[[#This Row],[Regulated?]])</f>
        <v>Y</v>
      </c>
      <c r="M13" s="37" t="str">
        <f>IF(Table1[[#This Row],[Exceptional Tree Removal Justified?]]=0,"",Table1[[#This Row],[Exceptional Tree Removal Justified?]])</f>
        <v/>
      </c>
      <c r="N13" s="37">
        <f>Table1[[#This Row],[Number of Replacements Required by Code]]</f>
        <v>0</v>
      </c>
      <c r="O13" s="37" t="str">
        <f>IF(Table1[[#This Row],[Replacement Reduction per MICC 19.10.070(B)(4)?]]=0,"",Table1[[#This Row],[Replacement Reduction per MICC 19.10.070(B)(4)?]])</f>
        <v/>
      </c>
      <c r="P13" s="37" t="str">
        <f>IF(Table1[[#This Row],[Number of Replacements Required if Reduced]]=0,"",Table1[[#This Row],[Number of Replacements Required if Reduced]])</f>
        <v/>
      </c>
      <c r="Q13" s="37" t="str">
        <f>IF(Table1[[#This Row],[Reason for Reduction (hazardous, poor health, dead, etc.)]]=0,"",Table1[[#This Row],[Reason for Reduction (hazardous, poor health, dead, etc.)]])</f>
        <v/>
      </c>
      <c r="R13" s="40">
        <f>Table1[[#This Row],[Total Replacement Trees Required per Tree]]</f>
        <v>0</v>
      </c>
      <c r="S13" s="37">
        <f>IF(Table1[[#This Row],[Preserve Priority]]=0,"",Table1[[#This Row],[Preserve Priority]])</f>
        <v>2</v>
      </c>
      <c r="T13" s="64"/>
    </row>
    <row r="14" spans="1:20" ht="15" customHeight="1" thickBot="1" x14ac:dyDescent="0.6">
      <c r="A14" s="44">
        <f>Table1[[#This Row],[Tree ID]]</f>
        <v>8063</v>
      </c>
      <c r="B14" s="45" t="str">
        <f>Table1[[#This Row],[Number]]</f>
        <v/>
      </c>
      <c r="C14" s="37">
        <f>Table1[[#This Row],[Tree ID Number]]</f>
        <v>8063</v>
      </c>
      <c r="D14" s="38" t="str">
        <f>Table1[[#This Row],[Species]]</f>
        <v>Salix spp</v>
      </c>
      <c r="E14" s="38" t="str">
        <f>Table1[[#This Row],[Common Name]]</f>
        <v xml:space="preserve">Willow spp </v>
      </c>
      <c r="F14" s="37">
        <f>Table1[[#This Row],[Diameter (inches)]]</f>
        <v>32</v>
      </c>
      <c r="G14" s="37">
        <f>Table1[[#This Row],[Avg. Dripline (ft)]]</f>
        <v>20</v>
      </c>
      <c r="H14" s="37">
        <f>Table1[[#This Row],[Height]]</f>
        <v>70</v>
      </c>
      <c r="I14" s="37" t="str">
        <f>Table1[[#This Row],[Condition]]</f>
        <v>Fair</v>
      </c>
      <c r="J14" s="37" t="str">
        <f>Table1[[#This Row],[Exceptional Tree Status]]</f>
        <v>Exceptional (Grove)</v>
      </c>
      <c r="K14" s="37" t="str">
        <f>IF(Table1[[#This Row],[Grove]]=0,"",Table1[[#This Row],[Grove]])</f>
        <v>Grove</v>
      </c>
      <c r="L14" s="37" t="str">
        <f>IF(Table1[[#This Row],[Regulated?]]=0,"",Table1[[#This Row],[Regulated?]])</f>
        <v>Y</v>
      </c>
      <c r="M14" s="37" t="str">
        <f>IF(Table1[[#This Row],[Exceptional Tree Removal Justified?]]=0,"",Table1[[#This Row],[Exceptional Tree Removal Justified?]])</f>
        <v>N/A</v>
      </c>
      <c r="N14" s="37">
        <f>Table1[[#This Row],[Number of Replacements Required by Code]]</f>
        <v>6</v>
      </c>
      <c r="O14" s="37" t="str">
        <f>IF(Table1[[#This Row],[Replacement Reduction per MICC 19.10.070(B)(4)?]]=0,"",Table1[[#This Row],[Replacement Reduction per MICC 19.10.070(B)(4)?]])</f>
        <v/>
      </c>
      <c r="P14" s="37" t="str">
        <f>IF(Table1[[#This Row],[Number of Replacements Required if Reduced]]=0,"",Table1[[#This Row],[Number of Replacements Required if Reduced]])</f>
        <v/>
      </c>
      <c r="Q14" s="37" t="str">
        <f>IF(Table1[[#This Row],[Reason for Reduction (hazardous, poor health, dead, etc.)]]=0,"",Table1[[#This Row],[Reason for Reduction (hazardous, poor health, dead, etc.)]])</f>
        <v/>
      </c>
      <c r="R14" s="40">
        <f>Table1[[#This Row],[Total Replacement Trees Required per Tree]]</f>
        <v>6</v>
      </c>
      <c r="S14" s="37">
        <f>IF(Table1[[#This Row],[Preserve Priority]]=0,"",Table1[[#This Row],[Preserve Priority]])</f>
        <v>2</v>
      </c>
      <c r="T14" s="65"/>
    </row>
    <row r="15" spans="1:20" ht="14.5" customHeight="1" x14ac:dyDescent="0.55000000000000004">
      <c r="A15" s="44">
        <f>Table1[[#This Row],[Tree ID]]</f>
        <v>8064</v>
      </c>
      <c r="B15" s="45" t="str">
        <f>Table1[[#This Row],[Number]]</f>
        <v/>
      </c>
      <c r="C15" s="37">
        <f>Table1[[#This Row],[Tree ID Number]]</f>
        <v>8064</v>
      </c>
      <c r="D15" s="38" t="str">
        <f>Table1[[#This Row],[Species]]</f>
        <v>Thuja pilcata</v>
      </c>
      <c r="E15" s="38" t="str">
        <f>Table1[[#This Row],[Common Name]]</f>
        <v xml:space="preserve">Western red cedar </v>
      </c>
      <c r="F15" s="37">
        <f>Table1[[#This Row],[Diameter (inches)]]</f>
        <v>36</v>
      </c>
      <c r="G15" s="37">
        <f>Table1[[#This Row],[Avg. Dripline (ft)]]</f>
        <v>20</v>
      </c>
      <c r="H15" s="37">
        <f>Table1[[#This Row],[Height]]</f>
        <v>77</v>
      </c>
      <c r="I15" s="37" t="str">
        <f>Table1[[#This Row],[Condition]]</f>
        <v>Poor</v>
      </c>
      <c r="J15" s="37" t="str">
        <f>Table1[[#This Row],[Exceptional Tree Status]]</f>
        <v>Exceptional (Grove)</v>
      </c>
      <c r="K15" s="37" t="str">
        <f>IF(Table1[[#This Row],[Grove]]=0,"",Table1[[#This Row],[Grove]])</f>
        <v>Grove</v>
      </c>
      <c r="L15" s="37" t="str">
        <f>IF(Table1[[#This Row],[Regulated?]]=0,"",Table1[[#This Row],[Regulated?]])</f>
        <v>Y</v>
      </c>
      <c r="M15" s="37" t="str">
        <f>IF(Table1[[#This Row],[Exceptional Tree Removal Justified?]]=0,"",Table1[[#This Row],[Exceptional Tree Removal Justified?]])</f>
        <v>N/A</v>
      </c>
      <c r="N15" s="37">
        <f>Table1[[#This Row],[Number of Replacements Required by Code]]</f>
        <v>6</v>
      </c>
      <c r="O15" s="37" t="str">
        <f>IF(Table1[[#This Row],[Replacement Reduction per MICC 19.10.070(B)(4)?]]=0,"",Table1[[#This Row],[Replacement Reduction per MICC 19.10.070(B)(4)?]])</f>
        <v>Y</v>
      </c>
      <c r="P15" s="37">
        <f>IF(Table1[[#This Row],[Number of Replacements Required if Reduced]]=0,"",Table1[[#This Row],[Number of Replacements Required if Reduced]])</f>
        <v>1</v>
      </c>
      <c r="Q15" s="37" t="str">
        <f>IF(Table1[[#This Row],[Reason for Reduction (hazardous, poor health, dead, etc.)]]=0,"",Table1[[#This Row],[Reason for Reduction (hazardous, poor health, dead, etc.)]])</f>
        <v>Poor Condition per Arborist Report</v>
      </c>
      <c r="R15" s="40">
        <f>Table1[[#This Row],[Total Replacement Trees Required per Tree]]</f>
        <v>1</v>
      </c>
      <c r="S15" s="37">
        <f>IF(Table1[[#This Row],[Preserve Priority]]=0,"",Table1[[#This Row],[Preserve Priority]])</f>
        <v>2</v>
      </c>
      <c r="T15" s="66">
        <f>'Tree Replacements METHOD ONE'!T15</f>
        <v>127</v>
      </c>
    </row>
    <row r="16" spans="1:20" ht="14.5" customHeight="1" x14ac:dyDescent="0.55000000000000004">
      <c r="A16" s="44">
        <f>Table1[[#This Row],[Tree ID]]</f>
        <v>8065</v>
      </c>
      <c r="B16" s="45" t="str">
        <f>Table1[[#This Row],[Number]]</f>
        <v/>
      </c>
      <c r="C16" s="37">
        <f>Table1[[#This Row],[Tree ID Number]]</f>
        <v>8065</v>
      </c>
      <c r="D16" s="38" t="str">
        <f>Table1[[#This Row],[Species]]</f>
        <v>Thuja pilcata</v>
      </c>
      <c r="E16" s="38" t="str">
        <f>Table1[[#This Row],[Common Name]]</f>
        <v xml:space="preserve">Western red cedar </v>
      </c>
      <c r="F16" s="37">
        <f>Table1[[#This Row],[Diameter (inches)]]</f>
        <v>38</v>
      </c>
      <c r="G16" s="37">
        <f>Table1[[#This Row],[Avg. Dripline (ft)]]</f>
        <v>20</v>
      </c>
      <c r="H16" s="37">
        <f>Table1[[#This Row],[Height]]</f>
        <v>77</v>
      </c>
      <c r="I16" s="37" t="str">
        <f>Table1[[#This Row],[Condition]]</f>
        <v>Critical</v>
      </c>
      <c r="J16" s="37" t="str">
        <f>Table1[[#This Row],[Exceptional Tree Status]]</f>
        <v>Exceptional (Grove)</v>
      </c>
      <c r="K16" s="37" t="str">
        <f>IF(Table1[[#This Row],[Grove]]=0,"",Table1[[#This Row],[Grove]])</f>
        <v>Grove</v>
      </c>
      <c r="L16" s="37" t="str">
        <f>IF(Table1[[#This Row],[Regulated?]]=0,"",Table1[[#This Row],[Regulated?]])</f>
        <v>Y</v>
      </c>
      <c r="M16" s="37" t="str">
        <f>IF(Table1[[#This Row],[Exceptional Tree Removal Justified?]]=0,"",Table1[[#This Row],[Exceptional Tree Removal Justified?]])</f>
        <v>N/A</v>
      </c>
      <c r="N16" s="37">
        <f>Table1[[#This Row],[Number of Replacements Required by Code]]</f>
        <v>6</v>
      </c>
      <c r="O16" s="37" t="str">
        <f>IF(Table1[[#This Row],[Replacement Reduction per MICC 19.10.070(B)(4)?]]=0,"",Table1[[#This Row],[Replacement Reduction per MICC 19.10.070(B)(4)?]])</f>
        <v>Y</v>
      </c>
      <c r="P16" s="37">
        <f>IF(Table1[[#This Row],[Number of Replacements Required if Reduced]]=0,"",Table1[[#This Row],[Number of Replacements Required if Reduced]])</f>
        <v>1</v>
      </c>
      <c r="Q16" s="37" t="str">
        <f>IF(Table1[[#This Row],[Reason for Reduction (hazardous, poor health, dead, etc.)]]=0,"",Table1[[#This Row],[Reason for Reduction (hazardous, poor health, dead, etc.)]])</f>
        <v>Critical Condition per Arborist Report</v>
      </c>
      <c r="R16" s="40">
        <f>Table1[[#This Row],[Total Replacement Trees Required per Tree]]</f>
        <v>1</v>
      </c>
      <c r="S16" s="37">
        <f>IF(Table1[[#This Row],[Preserve Priority]]=0,"",Table1[[#This Row],[Preserve Priority]])</f>
        <v>3</v>
      </c>
      <c r="T16" s="66"/>
    </row>
    <row r="17" spans="1:20" ht="15" customHeight="1" thickBot="1" x14ac:dyDescent="0.6">
      <c r="A17" s="44">
        <f>Table1[[#This Row],[Tree ID]]</f>
        <v>8066</v>
      </c>
      <c r="B17" s="45" t="str">
        <f>Table1[[#This Row],[Number]]</f>
        <v/>
      </c>
      <c r="C17" s="37">
        <f>Table1[[#This Row],[Tree ID Number]]</f>
        <v>8066</v>
      </c>
      <c r="D17" s="38" t="str">
        <f>Table1[[#This Row],[Species]]</f>
        <v>Thuja pilcata</v>
      </c>
      <c r="E17" s="38" t="str">
        <f>Table1[[#This Row],[Common Name]]</f>
        <v xml:space="preserve">Western red cedar </v>
      </c>
      <c r="F17" s="37">
        <f>Table1[[#This Row],[Diameter (inches)]]</f>
        <v>32</v>
      </c>
      <c r="G17" s="37">
        <f>Table1[[#This Row],[Avg. Dripline (ft)]]</f>
        <v>20</v>
      </c>
      <c r="H17" s="37">
        <f>Table1[[#This Row],[Height]]</f>
        <v>70</v>
      </c>
      <c r="I17" s="37" t="str">
        <f>Table1[[#This Row],[Condition]]</f>
        <v>Very Poor</v>
      </c>
      <c r="J17" s="37" t="str">
        <f>Table1[[#This Row],[Exceptional Tree Status]]</f>
        <v>Exceptional (Grove)</v>
      </c>
      <c r="K17" s="37" t="str">
        <f>IF(Table1[[#This Row],[Grove]]=0,"",Table1[[#This Row],[Grove]])</f>
        <v>Grove</v>
      </c>
      <c r="L17" s="37" t="str">
        <f>IF(Table1[[#This Row],[Regulated?]]=0,"",Table1[[#This Row],[Regulated?]])</f>
        <v>Y</v>
      </c>
      <c r="M17" s="37" t="str">
        <f>IF(Table1[[#This Row],[Exceptional Tree Removal Justified?]]=0,"",Table1[[#This Row],[Exceptional Tree Removal Justified?]])</f>
        <v>N/A</v>
      </c>
      <c r="N17" s="37">
        <f>Table1[[#This Row],[Number of Replacements Required by Code]]</f>
        <v>6</v>
      </c>
      <c r="O17" s="37" t="str">
        <f>IF(Table1[[#This Row],[Replacement Reduction per MICC 19.10.070(B)(4)?]]=0,"",Table1[[#This Row],[Replacement Reduction per MICC 19.10.070(B)(4)?]])</f>
        <v>Y</v>
      </c>
      <c r="P17" s="37">
        <f>IF(Table1[[#This Row],[Number of Replacements Required if Reduced]]=0,"",Table1[[#This Row],[Number of Replacements Required if Reduced]])</f>
        <v>1</v>
      </c>
      <c r="Q17" s="37" t="str">
        <f>IF(Table1[[#This Row],[Reason for Reduction (hazardous, poor health, dead, etc.)]]=0,"",Table1[[#This Row],[Reason for Reduction (hazardous, poor health, dead, etc.)]])</f>
        <v>Very Poor Condition per Arborist Report</v>
      </c>
      <c r="R17" s="40">
        <f>Table1[[#This Row],[Total Replacement Trees Required per Tree]]</f>
        <v>1</v>
      </c>
      <c r="S17" s="37">
        <f>IF(Table1[[#This Row],[Preserve Priority]]=0,"",Table1[[#This Row],[Preserve Priority]])</f>
        <v>3</v>
      </c>
      <c r="T17" s="67"/>
    </row>
    <row r="18" spans="1:20" ht="14.4" x14ac:dyDescent="0.55000000000000004">
      <c r="A18" s="44">
        <f>Table1[[#This Row],[Tree ID]]</f>
        <v>8067</v>
      </c>
      <c r="B18" s="45" t="str">
        <f>Table1[[#This Row],[Number]]</f>
        <v/>
      </c>
      <c r="C18" s="37">
        <f>Table1[[#This Row],[Tree ID Number]]</f>
        <v>8067</v>
      </c>
      <c r="D18" s="38" t="str">
        <f>Table1[[#This Row],[Species]]</f>
        <v>Acer macrophyllum</v>
      </c>
      <c r="E18" s="38" t="str">
        <f>Table1[[#This Row],[Common Name]]</f>
        <v xml:space="preserve">Big leaf maple </v>
      </c>
      <c r="F18" s="37">
        <f>Table1[[#This Row],[Diameter (inches)]]</f>
        <v>13</v>
      </c>
      <c r="G18" s="37">
        <f>Table1[[#This Row],[Avg. Dripline (ft)]]</f>
        <v>5</v>
      </c>
      <c r="H18" s="37">
        <f>Table1[[#This Row],[Height]]</f>
        <v>17</v>
      </c>
      <c r="I18" s="37" t="str">
        <f>Table1[[#This Row],[Condition]]</f>
        <v>Critical</v>
      </c>
      <c r="J18" s="37">
        <f>Table1[[#This Row],[Exceptional Tree Status]]</f>
        <v>0</v>
      </c>
      <c r="K18" s="37" t="str">
        <f>IF(Table1[[#This Row],[Grove]]=0,"",Table1[[#This Row],[Grove]])</f>
        <v>Grove</v>
      </c>
      <c r="L18" s="37" t="str">
        <f>IF(Table1[[#This Row],[Regulated?]]=0,"",Table1[[#This Row],[Regulated?]])</f>
        <v>Y</v>
      </c>
      <c r="M18" s="37" t="str">
        <f>IF(Table1[[#This Row],[Exceptional Tree Removal Justified?]]=0,"",Table1[[#This Row],[Exceptional Tree Removal Justified?]])</f>
        <v>N/A</v>
      </c>
      <c r="N18" s="37">
        <f>Table1[[#This Row],[Number of Replacements Required by Code]]</f>
        <v>6</v>
      </c>
      <c r="O18" s="37" t="str">
        <f>IF(Table1[[#This Row],[Replacement Reduction per MICC 19.10.070(B)(4)?]]=0,"",Table1[[#This Row],[Replacement Reduction per MICC 19.10.070(B)(4)?]])</f>
        <v>Y</v>
      </c>
      <c r="P18" s="37">
        <f>IF(Table1[[#This Row],[Number of Replacements Required if Reduced]]=0,"",Table1[[#This Row],[Number of Replacements Required if Reduced]])</f>
        <v>1</v>
      </c>
      <c r="Q18" s="37" t="str">
        <f>IF(Table1[[#This Row],[Reason for Reduction (hazardous, poor health, dead, etc.)]]=0,"",Table1[[#This Row],[Reason for Reduction (hazardous, poor health, dead, etc.)]])</f>
        <v>Critical Condition per Arborist Report</v>
      </c>
      <c r="R18" s="40">
        <f>Table1[[#This Row],[Total Replacement Trees Required per Tree]]</f>
        <v>1</v>
      </c>
      <c r="S18" s="37">
        <f>IF(Table1[[#This Row],[Preserve Priority]]=0,"",Table1[[#This Row],[Preserve Priority]])</f>
        <v>3</v>
      </c>
      <c r="T18" s="46"/>
    </row>
    <row r="19" spans="1:20" ht="14.7" thickBot="1" x14ac:dyDescent="0.6">
      <c r="A19" s="44">
        <f>Table1[[#This Row],[Tree ID]]</f>
        <v>8068</v>
      </c>
      <c r="B19" s="45" t="str">
        <f>Table1[[#This Row],[Number]]</f>
        <v/>
      </c>
      <c r="C19" s="37">
        <f>Table1[[#This Row],[Tree ID Number]]</f>
        <v>8068</v>
      </c>
      <c r="D19" s="38" t="str">
        <f>Table1[[#This Row],[Species]]</f>
        <v>Acer macrophyllum</v>
      </c>
      <c r="E19" s="38" t="str">
        <f>Table1[[#This Row],[Common Name]]</f>
        <v xml:space="preserve">Big leaf maple </v>
      </c>
      <c r="F19" s="37">
        <f>Table1[[#This Row],[Diameter (inches)]]</f>
        <v>25.8</v>
      </c>
      <c r="G19" s="37">
        <f>Table1[[#This Row],[Avg. Dripline (ft)]]</f>
        <v>15</v>
      </c>
      <c r="H19" s="37">
        <f>Table1[[#This Row],[Height]]</f>
        <v>55</v>
      </c>
      <c r="I19" s="37" t="str">
        <f>Table1[[#This Row],[Condition]]</f>
        <v>Very Poor</v>
      </c>
      <c r="J19" s="37">
        <f>Table1[[#This Row],[Exceptional Tree Status]]</f>
        <v>0</v>
      </c>
      <c r="K19" s="37" t="str">
        <f>IF(Table1[[#This Row],[Grove]]=0,"",Table1[[#This Row],[Grove]])</f>
        <v>Grove</v>
      </c>
      <c r="L19" s="37" t="str">
        <f>IF(Table1[[#This Row],[Regulated?]]=0,"",Table1[[#This Row],[Regulated?]])</f>
        <v>Y</v>
      </c>
      <c r="M19" s="37" t="str">
        <f>IF(Table1[[#This Row],[Exceptional Tree Removal Justified?]]=0,"",Table1[[#This Row],[Exceptional Tree Removal Justified?]])</f>
        <v>N/A</v>
      </c>
      <c r="N19" s="37">
        <f>Table1[[#This Row],[Number of Replacements Required by Code]]</f>
        <v>6</v>
      </c>
      <c r="O19" s="37" t="str">
        <f>IF(Table1[[#This Row],[Replacement Reduction per MICC 19.10.070(B)(4)?]]=0,"",Table1[[#This Row],[Replacement Reduction per MICC 19.10.070(B)(4)?]])</f>
        <v>Y</v>
      </c>
      <c r="P19" s="37">
        <f>IF(Table1[[#This Row],[Number of Replacements Required if Reduced]]=0,"",Table1[[#This Row],[Number of Replacements Required if Reduced]])</f>
        <v>1</v>
      </c>
      <c r="Q19" s="37" t="str">
        <f>IF(Table1[[#This Row],[Reason for Reduction (hazardous, poor health, dead, etc.)]]=0,"",Table1[[#This Row],[Reason for Reduction (hazardous, poor health, dead, etc.)]])</f>
        <v>Very Poor Condition per Arborist Report</v>
      </c>
      <c r="R19" s="40">
        <f>Table1[[#This Row],[Total Replacement Trees Required per Tree]]</f>
        <v>1</v>
      </c>
      <c r="S19" s="37">
        <f>IF(Table1[[#This Row],[Preserve Priority]]=0,"",Table1[[#This Row],[Preserve Priority]])</f>
        <v>3</v>
      </c>
      <c r="T19" s="46"/>
    </row>
    <row r="20" spans="1:20" ht="14.5" customHeight="1" x14ac:dyDescent="0.55000000000000004">
      <c r="A20" s="44">
        <f>Table1[[#This Row],[Tree ID]]</f>
        <v>8069</v>
      </c>
      <c r="B20" s="45" t="str">
        <f>Table1[[#This Row],[Number]]</f>
        <v/>
      </c>
      <c r="C20" s="37">
        <f>Table1[[#This Row],[Tree ID Number]]</f>
        <v>8069</v>
      </c>
      <c r="D20" s="38" t="str">
        <f>Table1[[#This Row],[Species]]</f>
        <v>Acer macrophyllum</v>
      </c>
      <c r="E20" s="38" t="str">
        <f>Table1[[#This Row],[Common Name]]</f>
        <v xml:space="preserve">Big leaf maple </v>
      </c>
      <c r="F20" s="37">
        <f>Table1[[#This Row],[Diameter (inches)]]</f>
        <v>28</v>
      </c>
      <c r="G20" s="37">
        <f>Table1[[#This Row],[Avg. Dripline (ft)]]</f>
        <v>15</v>
      </c>
      <c r="H20" s="37">
        <f>Table1[[#This Row],[Height]]</f>
        <v>60</v>
      </c>
      <c r="I20" s="37" t="str">
        <f>Table1[[#This Row],[Condition]]</f>
        <v>Fair</v>
      </c>
      <c r="J20" s="37">
        <f>Table1[[#This Row],[Exceptional Tree Status]]</f>
        <v>0</v>
      </c>
      <c r="K20" s="37" t="str">
        <f>IF(Table1[[#This Row],[Grove]]=0,"",Table1[[#This Row],[Grove]])</f>
        <v>Grove</v>
      </c>
      <c r="L20" s="37" t="str">
        <f>IF(Table1[[#This Row],[Regulated?]]=0,"",Table1[[#This Row],[Regulated?]])</f>
        <v>Y</v>
      </c>
      <c r="M20" s="37" t="str">
        <f>IF(Table1[[#This Row],[Exceptional Tree Removal Justified?]]=0,"",Table1[[#This Row],[Exceptional Tree Removal Justified?]])</f>
        <v>N/A</v>
      </c>
      <c r="N20" s="37">
        <f>Table1[[#This Row],[Number of Replacements Required by Code]]</f>
        <v>6</v>
      </c>
      <c r="O20" s="37" t="str">
        <f>IF(Table1[[#This Row],[Replacement Reduction per MICC 19.10.070(B)(4)?]]=0,"",Table1[[#This Row],[Replacement Reduction per MICC 19.10.070(B)(4)?]])</f>
        <v>Y</v>
      </c>
      <c r="P20" s="37">
        <f>IF(Table1[[#This Row],[Number of Replacements Required if Reduced]]=0,"",Table1[[#This Row],[Number of Replacements Required if Reduced]])</f>
        <v>1</v>
      </c>
      <c r="Q20" s="37" t="str">
        <f>IF(Table1[[#This Row],[Reason for Reduction (hazardous, poor health, dead, etc.)]]=0,"",Table1[[#This Row],[Reason for Reduction (hazardous, poor health, dead, etc.)]])</f>
        <v>Not exceptional per MICC definition of exceptional tree; &gt;24" - 36"</v>
      </c>
      <c r="R20" s="40">
        <f>Table1[[#This Row],[Total Replacement Trees Required per Tree]]</f>
        <v>1</v>
      </c>
      <c r="S20" s="37">
        <f>IF(Table1[[#This Row],[Preserve Priority]]=0,"",Table1[[#This Row],[Preserve Priority]])</f>
        <v>2</v>
      </c>
      <c r="T20" s="68" t="s">
        <v>139</v>
      </c>
    </row>
    <row r="21" spans="1:20" x14ac:dyDescent="0.55000000000000004">
      <c r="A21" s="44">
        <f>Table1[[#This Row],[Tree ID]]</f>
        <v>8070</v>
      </c>
      <c r="B21" s="45" t="str">
        <f>Table1[[#This Row],[Number]]</f>
        <v/>
      </c>
      <c r="C21" s="37">
        <f>Table1[[#This Row],[Tree ID Number]]</f>
        <v>8070</v>
      </c>
      <c r="D21" s="38" t="str">
        <f>Table1[[#This Row],[Species]]</f>
        <v>Thuja pilcata</v>
      </c>
      <c r="E21" s="38" t="str">
        <f>Table1[[#This Row],[Common Name]]</f>
        <v xml:space="preserve">Western red cedar </v>
      </c>
      <c r="F21" s="37">
        <f>Table1[[#This Row],[Diameter (inches)]]</f>
        <v>22</v>
      </c>
      <c r="G21" s="37">
        <f>Table1[[#This Row],[Avg. Dripline (ft)]]</f>
        <v>15</v>
      </c>
      <c r="H21" s="37">
        <f>Table1[[#This Row],[Height]]</f>
        <v>60</v>
      </c>
      <c r="I21" s="37" t="str">
        <f>Table1[[#This Row],[Condition]]</f>
        <v>Poor</v>
      </c>
      <c r="J21" s="37">
        <f>Table1[[#This Row],[Exceptional Tree Status]]</f>
        <v>0</v>
      </c>
      <c r="K21" s="37" t="str">
        <f>IF(Table1[[#This Row],[Grove]]=0,"",Table1[[#This Row],[Grove]])</f>
        <v>Grove</v>
      </c>
      <c r="L21" s="37" t="str">
        <f>IF(Table1[[#This Row],[Regulated?]]=0,"",Table1[[#This Row],[Regulated?]])</f>
        <v>Y</v>
      </c>
      <c r="M21" s="37" t="str">
        <f>IF(Table1[[#This Row],[Exceptional Tree Removal Justified?]]=0,"",Table1[[#This Row],[Exceptional Tree Removal Justified?]])</f>
        <v>N/A</v>
      </c>
      <c r="N21" s="37">
        <f>Table1[[#This Row],[Number of Replacements Required by Code]]</f>
        <v>6</v>
      </c>
      <c r="O21" s="37" t="str">
        <f>IF(Table1[[#This Row],[Replacement Reduction per MICC 19.10.070(B)(4)?]]=0,"",Table1[[#This Row],[Replacement Reduction per MICC 19.10.070(B)(4)?]])</f>
        <v>Y</v>
      </c>
      <c r="P21" s="37">
        <f>IF(Table1[[#This Row],[Number of Replacements Required if Reduced]]=0,"",Table1[[#This Row],[Number of Replacements Required if Reduced]])</f>
        <v>3</v>
      </c>
      <c r="Q21" s="37" t="str">
        <f>IF(Table1[[#This Row],[Reason for Reduction (hazardous, poor health, dead, etc.)]]=0,"",Table1[[#This Row],[Reason for Reduction (hazardous, poor health, dead, etc.)]])</f>
        <v>Poor Condition per Arborist Report</v>
      </c>
      <c r="R21" s="40">
        <f>Table1[[#This Row],[Total Replacement Trees Required per Tree]]</f>
        <v>3</v>
      </c>
      <c r="S21" s="37">
        <f>IF(Table1[[#This Row],[Preserve Priority]]=0,"",Table1[[#This Row],[Preserve Priority]])</f>
        <v>2</v>
      </c>
      <c r="T21" s="71"/>
    </row>
    <row r="22" spans="1:20" x14ac:dyDescent="0.55000000000000004">
      <c r="A22" s="44">
        <f>Table1[[#This Row],[Tree ID]]</f>
        <v>8071</v>
      </c>
      <c r="B22" s="45" t="str">
        <f>Table1[[#This Row],[Number]]</f>
        <v/>
      </c>
      <c r="C22" s="37">
        <f>Table1[[#This Row],[Tree ID Number]]</f>
        <v>8071</v>
      </c>
      <c r="D22" s="38" t="str">
        <f>Table1[[#This Row],[Species]]</f>
        <v>Thuja pilcata</v>
      </c>
      <c r="E22" s="38" t="str">
        <f>Table1[[#This Row],[Common Name]]</f>
        <v xml:space="preserve">Western red cedar </v>
      </c>
      <c r="F22" s="37">
        <f>Table1[[#This Row],[Diameter (inches)]]</f>
        <v>24</v>
      </c>
      <c r="G22" s="37">
        <f>Table1[[#This Row],[Avg. Dripline (ft)]]</f>
        <v>15</v>
      </c>
      <c r="H22" s="37">
        <f>Table1[[#This Row],[Height]]</f>
        <v>50</v>
      </c>
      <c r="I22" s="37" t="str">
        <f>Table1[[#This Row],[Condition]]</f>
        <v>Poor</v>
      </c>
      <c r="J22" s="37">
        <f>Table1[[#This Row],[Exceptional Tree Status]]</f>
        <v>0</v>
      </c>
      <c r="K22" s="37" t="str">
        <f>IF(Table1[[#This Row],[Grove]]=0,"",Table1[[#This Row],[Grove]])</f>
        <v>Grove</v>
      </c>
      <c r="L22" s="37" t="str">
        <f>IF(Table1[[#This Row],[Regulated?]]=0,"",Table1[[#This Row],[Regulated?]])</f>
        <v>Y</v>
      </c>
      <c r="M22" s="37" t="str">
        <f>IF(Table1[[#This Row],[Exceptional Tree Removal Justified?]]=0,"",Table1[[#This Row],[Exceptional Tree Removal Justified?]])</f>
        <v>N/A</v>
      </c>
      <c r="N22" s="37">
        <f>Table1[[#This Row],[Number of Replacements Required by Code]]</f>
        <v>6</v>
      </c>
      <c r="O22" s="37" t="str">
        <f>IF(Table1[[#This Row],[Replacement Reduction per MICC 19.10.070(B)(4)?]]=0,"",Table1[[#This Row],[Replacement Reduction per MICC 19.10.070(B)(4)?]])</f>
        <v>Y</v>
      </c>
      <c r="P22" s="37">
        <f>IF(Table1[[#This Row],[Number of Replacements Required if Reduced]]=0,"",Table1[[#This Row],[Number of Replacements Required if Reduced]])</f>
        <v>1</v>
      </c>
      <c r="Q22" s="37" t="str">
        <f>IF(Table1[[#This Row],[Reason for Reduction (hazardous, poor health, dead, etc.)]]=0,"",Table1[[#This Row],[Reason for Reduction (hazardous, poor health, dead, etc.)]])</f>
        <v>Poor Condition per Arborist Report</v>
      </c>
      <c r="R22" s="40">
        <f>Table1[[#This Row],[Total Replacement Trees Required per Tree]]</f>
        <v>1</v>
      </c>
      <c r="S22" s="37">
        <f>IF(Table1[[#This Row],[Preserve Priority]]=0,"",Table1[[#This Row],[Preserve Priority]])</f>
        <v>3</v>
      </c>
      <c r="T22" s="71"/>
    </row>
    <row r="23" spans="1:20" ht="14.4" thickBot="1" x14ac:dyDescent="0.6">
      <c r="A23" s="44">
        <f>Table1[[#This Row],[Tree ID]]</f>
        <v>8072</v>
      </c>
      <c r="B23" s="45" t="str">
        <f>Table1[[#This Row],[Number]]</f>
        <v/>
      </c>
      <c r="C23" s="37">
        <f>Table1[[#This Row],[Tree ID Number]]</f>
        <v>8072</v>
      </c>
      <c r="D23" s="38" t="str">
        <f>Table1[[#This Row],[Species]]</f>
        <v>Thuja pilcata</v>
      </c>
      <c r="E23" s="38" t="str">
        <f>Table1[[#This Row],[Common Name]]</f>
        <v xml:space="preserve">Western red cedar </v>
      </c>
      <c r="F23" s="37">
        <f>Table1[[#This Row],[Diameter (inches)]]</f>
        <v>12</v>
      </c>
      <c r="G23" s="37">
        <f>Table1[[#This Row],[Avg. Dripline (ft)]]</f>
        <v>12</v>
      </c>
      <c r="H23" s="37">
        <f>Table1[[#This Row],[Height]]</f>
        <v>60</v>
      </c>
      <c r="I23" s="37" t="str">
        <f>Table1[[#This Row],[Condition]]</f>
        <v>Poor</v>
      </c>
      <c r="J23" s="37">
        <f>Table1[[#This Row],[Exceptional Tree Status]]</f>
        <v>0</v>
      </c>
      <c r="K23" s="37" t="str">
        <f>IF(Table1[[#This Row],[Grove]]=0,"",Table1[[#This Row],[Grove]])</f>
        <v>Grove</v>
      </c>
      <c r="L23" s="37" t="str">
        <f>IF(Table1[[#This Row],[Regulated?]]=0,"",Table1[[#This Row],[Regulated?]])</f>
        <v>Y</v>
      </c>
      <c r="M23" s="37" t="str">
        <f>IF(Table1[[#This Row],[Exceptional Tree Removal Justified?]]=0,"",Table1[[#This Row],[Exceptional Tree Removal Justified?]])</f>
        <v>N/A</v>
      </c>
      <c r="N23" s="37">
        <f>Table1[[#This Row],[Number of Replacements Required by Code]]</f>
        <v>6</v>
      </c>
      <c r="O23" s="37" t="str">
        <f>IF(Table1[[#This Row],[Replacement Reduction per MICC 19.10.070(B)(4)?]]=0,"",Table1[[#This Row],[Replacement Reduction per MICC 19.10.070(B)(4)?]])</f>
        <v>Y</v>
      </c>
      <c r="P23" s="37">
        <f>IF(Table1[[#This Row],[Number of Replacements Required if Reduced]]=0,"",Table1[[#This Row],[Number of Replacements Required if Reduced]])</f>
        <v>1</v>
      </c>
      <c r="Q23" s="37" t="str">
        <f>IF(Table1[[#This Row],[Reason for Reduction (hazardous, poor health, dead, etc.)]]=0,"",Table1[[#This Row],[Reason for Reduction (hazardous, poor health, dead, etc.)]])</f>
        <v>Poor Condition per Arborist Report</v>
      </c>
      <c r="R23" s="40">
        <f>Table1[[#This Row],[Total Replacement Trees Required per Tree]]</f>
        <v>1</v>
      </c>
      <c r="S23" s="37">
        <f>IF(Table1[[#This Row],[Preserve Priority]]=0,"",Table1[[#This Row],[Preserve Priority]])</f>
        <v>3</v>
      </c>
      <c r="T23" s="72"/>
    </row>
    <row r="24" spans="1:20" ht="14.5" customHeight="1" x14ac:dyDescent="0.55000000000000004">
      <c r="A24" s="44">
        <f>Table1[[#This Row],[Tree ID]]</f>
        <v>8073</v>
      </c>
      <c r="B24" s="45" t="str">
        <f>Table1[[#This Row],[Number]]</f>
        <v/>
      </c>
      <c r="C24" s="37">
        <f>Table1[[#This Row],[Tree ID Number]]</f>
        <v>8073</v>
      </c>
      <c r="D24" s="38" t="str">
        <f>Table1[[#This Row],[Species]]</f>
        <v>Acer macrophyllum</v>
      </c>
      <c r="E24" s="38" t="str">
        <f>Table1[[#This Row],[Common Name]]</f>
        <v xml:space="preserve">Big leaf maple </v>
      </c>
      <c r="F24" s="37">
        <f>Table1[[#This Row],[Diameter (inches)]]</f>
        <v>10</v>
      </c>
      <c r="G24" s="37">
        <f>Table1[[#This Row],[Avg. Dripline (ft)]]</f>
        <v>12</v>
      </c>
      <c r="H24" s="37">
        <f>Table1[[#This Row],[Height]]</f>
        <v>55</v>
      </c>
      <c r="I24" s="37" t="str">
        <f>Table1[[#This Row],[Condition]]</f>
        <v>Fair</v>
      </c>
      <c r="J24" s="37">
        <f>Table1[[#This Row],[Exceptional Tree Status]]</f>
        <v>0</v>
      </c>
      <c r="K24" s="37" t="str">
        <f>IF(Table1[[#This Row],[Grove]]=0,"",Table1[[#This Row],[Grove]])</f>
        <v>Grove</v>
      </c>
      <c r="L24" s="37" t="str">
        <f>IF(Table1[[#This Row],[Regulated?]]=0,"",Table1[[#This Row],[Regulated?]])</f>
        <v>Y</v>
      </c>
      <c r="M24" s="37" t="str">
        <f>IF(Table1[[#This Row],[Exceptional Tree Removal Justified?]]=0,"",Table1[[#This Row],[Exceptional Tree Removal Justified?]])</f>
        <v>N/A</v>
      </c>
      <c r="N24" s="37">
        <f>Table1[[#This Row],[Number of Replacements Required by Code]]</f>
        <v>6</v>
      </c>
      <c r="O24" s="37" t="str">
        <f>IF(Table1[[#This Row],[Replacement Reduction per MICC 19.10.070(B)(4)?]]=0,"",Table1[[#This Row],[Replacement Reduction per MICC 19.10.070(B)(4)?]])</f>
        <v>Y</v>
      </c>
      <c r="P24" s="37">
        <f>IF(Table1[[#This Row],[Number of Replacements Required if Reduced]]=0,"",Table1[[#This Row],[Number of Replacements Required if Reduced]])</f>
        <v>1</v>
      </c>
      <c r="Q24" s="37" t="str">
        <f>IF(Table1[[#This Row],[Reason for Reduction (hazardous, poor health, dead, etc.)]]=0,"",Table1[[#This Row],[Reason for Reduction (hazardous, poor health, dead, etc.)]])</f>
        <v>Not exceptional per MICC definition of exceptional tree; less than 10"</v>
      </c>
      <c r="R24" s="40">
        <f>Table1[[#This Row],[Total Replacement Trees Required per Tree]]</f>
        <v>1</v>
      </c>
      <c r="S24" s="37">
        <f>IF(Table1[[#This Row],[Preserve Priority]]=0,"",Table1[[#This Row],[Preserve Priority]])</f>
        <v>2</v>
      </c>
      <c r="T24" s="66">
        <f>'Tree Replacements METHOD ONE'!T24</f>
        <v>69</v>
      </c>
    </row>
    <row r="25" spans="1:20" ht="14.5" customHeight="1" x14ac:dyDescent="0.55000000000000004">
      <c r="A25" s="44">
        <f>Table1[[#This Row],[Tree ID]]</f>
        <v>8074</v>
      </c>
      <c r="B25" s="45" t="str">
        <f>Table1[[#This Row],[Number]]</f>
        <v/>
      </c>
      <c r="C25" s="37">
        <f>Table1[[#This Row],[Tree ID Number]]</f>
        <v>8074</v>
      </c>
      <c r="D25" s="38" t="str">
        <f>Table1[[#This Row],[Species]]</f>
        <v>Acer macrophyllum</v>
      </c>
      <c r="E25" s="38" t="str">
        <f>Table1[[#This Row],[Common Name]]</f>
        <v xml:space="preserve">Big leaf maple </v>
      </c>
      <c r="F25" s="37">
        <f>Table1[[#This Row],[Diameter (inches)]]</f>
        <v>17</v>
      </c>
      <c r="G25" s="37">
        <f>Table1[[#This Row],[Avg. Dripline (ft)]]</f>
        <v>25</v>
      </c>
      <c r="H25" s="37">
        <f>Table1[[#This Row],[Height]]</f>
        <v>75</v>
      </c>
      <c r="I25" s="37" t="str">
        <f>Table1[[#This Row],[Condition]]</f>
        <v>Fair</v>
      </c>
      <c r="J25" s="37">
        <f>Table1[[#This Row],[Exceptional Tree Status]]</f>
        <v>0</v>
      </c>
      <c r="K25" s="37" t="str">
        <f>IF(Table1[[#This Row],[Grove]]=0,"",Table1[[#This Row],[Grove]])</f>
        <v>Grove</v>
      </c>
      <c r="L25" s="37" t="str">
        <f>IF(Table1[[#This Row],[Regulated?]]=0,"",Table1[[#This Row],[Regulated?]])</f>
        <v>Y</v>
      </c>
      <c r="M25" s="37" t="str">
        <f>IF(Table1[[#This Row],[Exceptional Tree Removal Justified?]]=0,"",Table1[[#This Row],[Exceptional Tree Removal Justified?]])</f>
        <v>N/A</v>
      </c>
      <c r="N25" s="37">
        <f>Table1[[#This Row],[Number of Replacements Required by Code]]</f>
        <v>6</v>
      </c>
      <c r="O25" s="37" t="str">
        <f>IF(Table1[[#This Row],[Replacement Reduction per MICC 19.10.070(B)(4)?]]=0,"",Table1[[#This Row],[Replacement Reduction per MICC 19.10.070(B)(4)?]])</f>
        <v>Y</v>
      </c>
      <c r="P25" s="37">
        <f>IF(Table1[[#This Row],[Number of Replacements Required if Reduced]]=0,"",Table1[[#This Row],[Number of Replacements Required if Reduced]])</f>
        <v>1</v>
      </c>
      <c r="Q25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25" s="40">
        <f>Table1[[#This Row],[Total Replacement Trees Required per Tree]]</f>
        <v>1</v>
      </c>
      <c r="S25" s="37">
        <f>IF(Table1[[#This Row],[Preserve Priority]]=0,"",Table1[[#This Row],[Preserve Priority]])</f>
        <v>2</v>
      </c>
      <c r="T25" s="66"/>
    </row>
    <row r="26" spans="1:20" ht="15" customHeight="1" thickBot="1" x14ac:dyDescent="0.6">
      <c r="A26" s="44">
        <f>Table1[[#This Row],[Tree ID]]</f>
        <v>8075</v>
      </c>
      <c r="B26" s="45" t="str">
        <f>Table1[[#This Row],[Number]]</f>
        <v/>
      </c>
      <c r="C26" s="37">
        <f>Table1[[#This Row],[Tree ID Number]]</f>
        <v>8075</v>
      </c>
      <c r="D26" s="38" t="str">
        <f>Table1[[#This Row],[Species]]</f>
        <v>Acer macrophyllum</v>
      </c>
      <c r="E26" s="38" t="str">
        <f>Table1[[#This Row],[Common Name]]</f>
        <v xml:space="preserve">Big leaf maple </v>
      </c>
      <c r="F26" s="37">
        <f>Table1[[#This Row],[Diameter (inches)]]</f>
        <v>11</v>
      </c>
      <c r="G26" s="37">
        <f>Table1[[#This Row],[Avg. Dripline (ft)]]</f>
        <v>10</v>
      </c>
      <c r="H26" s="37">
        <f>Table1[[#This Row],[Height]]</f>
        <v>60</v>
      </c>
      <c r="I26" s="37" t="str">
        <f>Table1[[#This Row],[Condition]]</f>
        <v>Fair</v>
      </c>
      <c r="J26" s="37">
        <f>Table1[[#This Row],[Exceptional Tree Status]]</f>
        <v>0</v>
      </c>
      <c r="K26" s="37" t="str">
        <f>IF(Table1[[#This Row],[Grove]]=0,"",Table1[[#This Row],[Grove]])</f>
        <v>Grove</v>
      </c>
      <c r="L26" s="37" t="str">
        <f>IF(Table1[[#This Row],[Regulated?]]=0,"",Table1[[#This Row],[Regulated?]])</f>
        <v>Y</v>
      </c>
      <c r="M26" s="37" t="str">
        <f>IF(Table1[[#This Row],[Exceptional Tree Removal Justified?]]=0,"",Table1[[#This Row],[Exceptional Tree Removal Justified?]])</f>
        <v>N/A</v>
      </c>
      <c r="N26" s="37">
        <f>Table1[[#This Row],[Number of Replacements Required by Code]]</f>
        <v>6</v>
      </c>
      <c r="O26" s="37" t="str">
        <f>IF(Table1[[#This Row],[Replacement Reduction per MICC 19.10.070(B)(4)?]]=0,"",Table1[[#This Row],[Replacement Reduction per MICC 19.10.070(B)(4)?]])</f>
        <v>Y</v>
      </c>
      <c r="P26" s="37">
        <f>IF(Table1[[#This Row],[Number of Replacements Required if Reduced]]=0,"",Table1[[#This Row],[Number of Replacements Required if Reduced]])</f>
        <v>2</v>
      </c>
      <c r="Q26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26" s="40">
        <f>Table1[[#This Row],[Total Replacement Trees Required per Tree]]</f>
        <v>2</v>
      </c>
      <c r="S26" s="37">
        <f>IF(Table1[[#This Row],[Preserve Priority]]=0,"",Table1[[#This Row],[Preserve Priority]])</f>
        <v>2</v>
      </c>
      <c r="T26" s="67"/>
    </row>
    <row r="27" spans="1:20" ht="14.4" x14ac:dyDescent="0.55000000000000004">
      <c r="A27" s="44">
        <f>Table1[[#This Row],[Tree ID]]</f>
        <v>8076</v>
      </c>
      <c r="B27" s="45" t="str">
        <f>Table1[[#This Row],[Number]]</f>
        <v/>
      </c>
      <c r="C27" s="37">
        <f>Table1[[#This Row],[Tree ID Number]]</f>
        <v>8076</v>
      </c>
      <c r="D27" s="38" t="str">
        <f>Table1[[#This Row],[Species]]</f>
        <v>Acer macrophyllum</v>
      </c>
      <c r="E27" s="38" t="str">
        <f>Table1[[#This Row],[Common Name]]</f>
        <v xml:space="preserve">Big leaf maple </v>
      </c>
      <c r="F27" s="37">
        <f>Table1[[#This Row],[Diameter (inches)]]</f>
        <v>33.4</v>
      </c>
      <c r="G27" s="37">
        <f>Table1[[#This Row],[Avg. Dripline (ft)]]</f>
        <v>25</v>
      </c>
      <c r="H27" s="37">
        <f>Table1[[#This Row],[Height]]</f>
        <v>80</v>
      </c>
      <c r="I27" s="37" t="str">
        <f>Table1[[#This Row],[Condition]]</f>
        <v>Fair</v>
      </c>
      <c r="J27" s="37">
        <f>Table1[[#This Row],[Exceptional Tree Status]]</f>
        <v>0</v>
      </c>
      <c r="K27" s="37" t="str">
        <f>IF(Table1[[#This Row],[Grove]]=0,"",Table1[[#This Row],[Grove]])</f>
        <v>Grove</v>
      </c>
      <c r="L27" s="37" t="str">
        <f>IF(Table1[[#This Row],[Regulated?]]=0,"",Table1[[#This Row],[Regulated?]])</f>
        <v>Y</v>
      </c>
      <c r="M27" s="37" t="str">
        <f>IF(Table1[[#This Row],[Exceptional Tree Removal Justified?]]=0,"",Table1[[#This Row],[Exceptional Tree Removal Justified?]])</f>
        <v>N/A</v>
      </c>
      <c r="N27" s="37">
        <f>Table1[[#This Row],[Number of Replacements Required by Code]]</f>
        <v>6</v>
      </c>
      <c r="O27" s="37" t="str">
        <f>IF(Table1[[#This Row],[Replacement Reduction per MICC 19.10.070(B)(4)?]]=0,"",Table1[[#This Row],[Replacement Reduction per MICC 19.10.070(B)(4)?]])</f>
        <v>Y</v>
      </c>
      <c r="P27" s="37">
        <f>IF(Table1[[#This Row],[Number of Replacements Required if Reduced]]=0,"",Table1[[#This Row],[Number of Replacements Required if Reduced]])</f>
        <v>2</v>
      </c>
      <c r="Q27" s="37" t="str">
        <f>IF(Table1[[#This Row],[Reason for Reduction (hazardous, poor health, dead, etc.)]]=0,"",Table1[[#This Row],[Reason for Reduction (hazardous, poor health, dead, etc.)]])</f>
        <v>Not exceptional per MICC definition of exceptional tree; &gt;24" - 36"</v>
      </c>
      <c r="R27" s="40">
        <f>Table1[[#This Row],[Total Replacement Trees Required per Tree]]</f>
        <v>2</v>
      </c>
      <c r="S27" s="37">
        <f>IF(Table1[[#This Row],[Preserve Priority]]=0,"",Table1[[#This Row],[Preserve Priority]])</f>
        <v>2</v>
      </c>
      <c r="T27" s="46"/>
    </row>
    <row r="28" spans="1:20" ht="14.7" thickBot="1" x14ac:dyDescent="0.6">
      <c r="A28" s="44">
        <f>Table1[[#This Row],[Tree ID]]</f>
        <v>8077</v>
      </c>
      <c r="B28" s="45" t="str">
        <f>Table1[[#This Row],[Number]]</f>
        <v/>
      </c>
      <c r="C28" s="37">
        <f>Table1[[#This Row],[Tree ID Number]]</f>
        <v>8077</v>
      </c>
      <c r="D28" s="38" t="str">
        <f>Table1[[#This Row],[Species]]</f>
        <v>Thuja pilcata</v>
      </c>
      <c r="E28" s="38" t="str">
        <f>Table1[[#This Row],[Common Name]]</f>
        <v xml:space="preserve">Western red cedar </v>
      </c>
      <c r="F28" s="37">
        <f>Table1[[#This Row],[Diameter (inches)]]</f>
        <v>16</v>
      </c>
      <c r="G28" s="37">
        <f>Table1[[#This Row],[Avg. Dripline (ft)]]</f>
        <v>0</v>
      </c>
      <c r="H28" s="37">
        <f>Table1[[#This Row],[Height]]</f>
        <v>65</v>
      </c>
      <c r="I28" s="37" t="str">
        <f>Table1[[#This Row],[Condition]]</f>
        <v>Dead</v>
      </c>
      <c r="J28" s="37">
        <f>Table1[[#This Row],[Exceptional Tree Status]]</f>
        <v>0</v>
      </c>
      <c r="K28" s="37" t="str">
        <f>IF(Table1[[#This Row],[Grove]]=0,"",Table1[[#This Row],[Grove]])</f>
        <v>Grove</v>
      </c>
      <c r="L28" s="37" t="str">
        <f>IF(Table1[[#This Row],[Regulated?]]=0,"",Table1[[#This Row],[Regulated?]])</f>
        <v>Y</v>
      </c>
      <c r="M28" s="37" t="str">
        <f>IF(Table1[[#This Row],[Exceptional Tree Removal Justified?]]=0,"",Table1[[#This Row],[Exceptional Tree Removal Justified?]])</f>
        <v>N/A</v>
      </c>
      <c r="N28" s="37">
        <f>Table1[[#This Row],[Number of Replacements Required by Code]]</f>
        <v>6</v>
      </c>
      <c r="O28" s="37" t="str">
        <f>IF(Table1[[#This Row],[Replacement Reduction per MICC 19.10.070(B)(4)?]]=0,"",Table1[[#This Row],[Replacement Reduction per MICC 19.10.070(B)(4)?]])</f>
        <v>Y</v>
      </c>
      <c r="P28" s="37">
        <f>IF(Table1[[#This Row],[Number of Replacements Required if Reduced]]=0,"",Table1[[#This Row],[Number of Replacements Required if Reduced]])</f>
        <v>3</v>
      </c>
      <c r="Q28" s="37" t="str">
        <f>IF(Table1[[#This Row],[Reason for Reduction (hazardous, poor health, dead, etc.)]]=0,"",Table1[[#This Row],[Reason for Reduction (hazardous, poor health, dead, etc.)]])</f>
        <v>Dead</v>
      </c>
      <c r="R28" s="40">
        <f>Table1[[#This Row],[Total Replacement Trees Required per Tree]]</f>
        <v>3</v>
      </c>
      <c r="S28" s="37">
        <f>IF(Table1[[#This Row],[Preserve Priority]]=0,"",Table1[[#This Row],[Preserve Priority]])</f>
        <v>4</v>
      </c>
      <c r="T28" s="46"/>
    </row>
    <row r="29" spans="1:20" ht="14.5" customHeight="1" x14ac:dyDescent="0.55000000000000004">
      <c r="A29" s="44">
        <f>Table1[[#This Row],[Tree ID]]</f>
        <v>8078</v>
      </c>
      <c r="B29" s="45" t="str">
        <f>Table1[[#This Row],[Number]]</f>
        <v>- RETAIN</v>
      </c>
      <c r="C29" s="37" t="str">
        <f>Table1[[#This Row],[Tree ID Number]]</f>
        <v>8078 – RETAIN</v>
      </c>
      <c r="D29" s="38" t="str">
        <f>Table1[[#This Row],[Species]]</f>
        <v>Thuja pilcata</v>
      </c>
      <c r="E29" s="38" t="str">
        <f>Table1[[#This Row],[Common Name]]</f>
        <v xml:space="preserve">Western red cedar </v>
      </c>
      <c r="F29" s="37">
        <f>Table1[[#This Row],[Diameter (inches)]]</f>
        <v>11</v>
      </c>
      <c r="G29" s="37">
        <f>Table1[[#This Row],[Avg. Dripline (ft)]]</f>
        <v>8</v>
      </c>
      <c r="H29" s="37">
        <f>Table1[[#This Row],[Height]]</f>
        <v>40</v>
      </c>
      <c r="I29" s="37" t="str">
        <f>Table1[[#This Row],[Condition]]</f>
        <v>Fair</v>
      </c>
      <c r="J29" s="37">
        <f>Table1[[#This Row],[Exceptional Tree Status]]</f>
        <v>0</v>
      </c>
      <c r="K29" s="37" t="str">
        <f>IF(Table1[[#This Row],[Grove]]=0,"",Table1[[#This Row],[Grove]])</f>
        <v>Grove</v>
      </c>
      <c r="L29" s="37" t="str">
        <f>IF(Table1[[#This Row],[Regulated?]]=0,"",Table1[[#This Row],[Regulated?]])</f>
        <v>Y</v>
      </c>
      <c r="M29" s="37" t="str">
        <f>IF(Table1[[#This Row],[Exceptional Tree Removal Justified?]]=0,"",Table1[[#This Row],[Exceptional Tree Removal Justified?]])</f>
        <v/>
      </c>
      <c r="N29" s="37">
        <f>Table1[[#This Row],[Number of Replacements Required by Code]]</f>
        <v>0</v>
      </c>
      <c r="O29" s="37" t="str">
        <f>IF(Table1[[#This Row],[Replacement Reduction per MICC 19.10.070(B)(4)?]]=0,"",Table1[[#This Row],[Replacement Reduction per MICC 19.10.070(B)(4)?]])</f>
        <v/>
      </c>
      <c r="P29" s="37" t="str">
        <f>IF(Table1[[#This Row],[Number of Replacements Required if Reduced]]=0,"",Table1[[#This Row],[Number of Replacements Required if Reduced]])</f>
        <v/>
      </c>
      <c r="Q29" s="37" t="str">
        <f>IF(Table1[[#This Row],[Reason for Reduction (hazardous, poor health, dead, etc.)]]=0,"",Table1[[#This Row],[Reason for Reduction (hazardous, poor health, dead, etc.)]])</f>
        <v/>
      </c>
      <c r="R29" s="40">
        <f>Table1[[#This Row],[Total Replacement Trees Required per Tree]]</f>
        <v>0</v>
      </c>
      <c r="S29" s="37">
        <f>IF(Table1[[#This Row],[Preserve Priority]]=0,"",Table1[[#This Row],[Preserve Priority]])</f>
        <v>2</v>
      </c>
      <c r="T29" s="63" t="s">
        <v>140</v>
      </c>
    </row>
    <row r="30" spans="1:20" ht="14.5" customHeight="1" x14ac:dyDescent="0.55000000000000004">
      <c r="A30" s="44">
        <f>Table1[[#This Row],[Tree ID]]</f>
        <v>8079</v>
      </c>
      <c r="B30" s="45" t="str">
        <f>Table1[[#This Row],[Number]]</f>
        <v/>
      </c>
      <c r="C30" s="37">
        <f>Table1[[#This Row],[Tree ID Number]]</f>
        <v>8079</v>
      </c>
      <c r="D30" s="38" t="str">
        <f>Table1[[#This Row],[Species]]</f>
        <v>Thuja pilcata</v>
      </c>
      <c r="E30" s="38" t="str">
        <f>Table1[[#This Row],[Common Name]]</f>
        <v xml:space="preserve">Western red cedar </v>
      </c>
      <c r="F30" s="37">
        <f>Table1[[#This Row],[Diameter (inches)]]</f>
        <v>13</v>
      </c>
      <c r="G30" s="37">
        <f>Table1[[#This Row],[Avg. Dripline (ft)]]</f>
        <v>10</v>
      </c>
      <c r="H30" s="37">
        <f>Table1[[#This Row],[Height]]</f>
        <v>27</v>
      </c>
      <c r="I30" s="37" t="str">
        <f>Table1[[#This Row],[Condition]]</f>
        <v>Poor</v>
      </c>
      <c r="J30" s="37">
        <f>Table1[[#This Row],[Exceptional Tree Status]]</f>
        <v>0</v>
      </c>
      <c r="K30" s="37" t="str">
        <f>IF(Table1[[#This Row],[Grove]]=0,"",Table1[[#This Row],[Grove]])</f>
        <v>Grove</v>
      </c>
      <c r="L30" s="37" t="str">
        <f>IF(Table1[[#This Row],[Regulated?]]=0,"",Table1[[#This Row],[Regulated?]])</f>
        <v>Y</v>
      </c>
      <c r="M30" s="37" t="str">
        <f>IF(Table1[[#This Row],[Exceptional Tree Removal Justified?]]=0,"",Table1[[#This Row],[Exceptional Tree Removal Justified?]])</f>
        <v>N/A</v>
      </c>
      <c r="N30" s="37">
        <f>Table1[[#This Row],[Number of Replacements Required by Code]]</f>
        <v>6</v>
      </c>
      <c r="O30" s="37" t="str">
        <f>IF(Table1[[#This Row],[Replacement Reduction per MICC 19.10.070(B)(4)?]]=0,"",Table1[[#This Row],[Replacement Reduction per MICC 19.10.070(B)(4)?]])</f>
        <v>Y</v>
      </c>
      <c r="P30" s="37">
        <f>IF(Table1[[#This Row],[Number of Replacements Required if Reduced]]=0,"",Table1[[#This Row],[Number of Replacements Required if Reduced]])</f>
        <v>1</v>
      </c>
      <c r="Q30" s="37" t="str">
        <f>IF(Table1[[#This Row],[Reason for Reduction (hazardous, poor health, dead, etc.)]]=0,"",Table1[[#This Row],[Reason for Reduction (hazardous, poor health, dead, etc.)]])</f>
        <v>Poor Condition per Arborist Report</v>
      </c>
      <c r="R30" s="40">
        <f>Table1[[#This Row],[Total Replacement Trees Required per Tree]]</f>
        <v>1</v>
      </c>
      <c r="S30" s="37">
        <f>IF(Table1[[#This Row],[Preserve Priority]]=0,"",Table1[[#This Row],[Preserve Priority]])</f>
        <v>3</v>
      </c>
      <c r="T30" s="64"/>
    </row>
    <row r="31" spans="1:20" ht="14.5" customHeight="1" x14ac:dyDescent="0.55000000000000004">
      <c r="A31" s="44">
        <f>Table1[[#This Row],[Tree ID]]</f>
        <v>8080</v>
      </c>
      <c r="B31" s="45" t="str">
        <f>Table1[[#This Row],[Number]]</f>
        <v/>
      </c>
      <c r="C31" s="37">
        <f>Table1[[#This Row],[Tree ID Number]]</f>
        <v>8080</v>
      </c>
      <c r="D31" s="38" t="str">
        <f>Table1[[#This Row],[Species]]</f>
        <v>Thuja pilcata</v>
      </c>
      <c r="E31" s="38" t="str">
        <f>Table1[[#This Row],[Common Name]]</f>
        <v xml:space="preserve">Western red cedar </v>
      </c>
      <c r="F31" s="37">
        <f>Table1[[#This Row],[Diameter (inches)]]</f>
        <v>17</v>
      </c>
      <c r="G31" s="37">
        <f>Table1[[#This Row],[Avg. Dripline (ft)]]</f>
        <v>10</v>
      </c>
      <c r="H31" s="37">
        <f>Table1[[#This Row],[Height]]</f>
        <v>51</v>
      </c>
      <c r="I31" s="37" t="str">
        <f>Table1[[#This Row],[Condition]]</f>
        <v>Fair</v>
      </c>
      <c r="J31" s="37">
        <f>Table1[[#This Row],[Exceptional Tree Status]]</f>
        <v>0</v>
      </c>
      <c r="K31" s="37" t="str">
        <f>IF(Table1[[#This Row],[Grove]]=0,"",Table1[[#This Row],[Grove]])</f>
        <v>Grove</v>
      </c>
      <c r="L31" s="37" t="str">
        <f>IF(Table1[[#This Row],[Regulated?]]=0,"",Table1[[#This Row],[Regulated?]])</f>
        <v>Y</v>
      </c>
      <c r="M31" s="37" t="str">
        <f>IF(Table1[[#This Row],[Exceptional Tree Removal Justified?]]=0,"",Table1[[#This Row],[Exceptional Tree Removal Justified?]])</f>
        <v>N/A</v>
      </c>
      <c r="N31" s="37">
        <f>Table1[[#This Row],[Number of Replacements Required by Code]]</f>
        <v>6</v>
      </c>
      <c r="O31" s="37" t="str">
        <f>IF(Table1[[#This Row],[Replacement Reduction per MICC 19.10.070(B)(4)?]]=0,"",Table1[[#This Row],[Replacement Reduction per MICC 19.10.070(B)(4)?]])</f>
        <v>Y</v>
      </c>
      <c r="P31" s="37">
        <f>IF(Table1[[#This Row],[Number of Replacements Required if Reduced]]=0,"",Table1[[#This Row],[Number of Replacements Required if Reduced]])</f>
        <v>2</v>
      </c>
      <c r="Q31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31" s="40">
        <f>Table1[[#This Row],[Total Replacement Trees Required per Tree]]</f>
        <v>2</v>
      </c>
      <c r="S31" s="37">
        <f>IF(Table1[[#This Row],[Preserve Priority]]=0,"",Table1[[#This Row],[Preserve Priority]])</f>
        <v>2</v>
      </c>
      <c r="T31" s="64"/>
    </row>
    <row r="32" spans="1:20" ht="15" customHeight="1" thickBot="1" x14ac:dyDescent="0.6">
      <c r="A32" s="44">
        <f>Table1[[#This Row],[Tree ID]]</f>
        <v>8081</v>
      </c>
      <c r="B32" s="45" t="str">
        <f>Table1[[#This Row],[Number]]</f>
        <v/>
      </c>
      <c r="C32" s="37">
        <f>Table1[[#This Row],[Tree ID Number]]</f>
        <v>8081</v>
      </c>
      <c r="D32" s="38" t="str">
        <f>Table1[[#This Row],[Species]]</f>
        <v>Acer macrophyllum</v>
      </c>
      <c r="E32" s="38" t="str">
        <f>Table1[[#This Row],[Common Name]]</f>
        <v xml:space="preserve">Big leaf maple </v>
      </c>
      <c r="F32" s="37">
        <f>Table1[[#This Row],[Diameter (inches)]]</f>
        <v>32.299999999999997</v>
      </c>
      <c r="G32" s="37">
        <f>Table1[[#This Row],[Avg. Dripline (ft)]]</f>
        <v>15</v>
      </c>
      <c r="H32" s="37">
        <f>Table1[[#This Row],[Height]]</f>
        <v>69</v>
      </c>
      <c r="I32" s="37" t="str">
        <f>Table1[[#This Row],[Condition]]</f>
        <v>Fair</v>
      </c>
      <c r="J32" s="37">
        <f>Table1[[#This Row],[Exceptional Tree Status]]</f>
        <v>0</v>
      </c>
      <c r="K32" s="37" t="str">
        <f>IF(Table1[[#This Row],[Grove]]=0,"",Table1[[#This Row],[Grove]])</f>
        <v>Grove</v>
      </c>
      <c r="L32" s="37" t="str">
        <f>IF(Table1[[#This Row],[Regulated?]]=0,"",Table1[[#This Row],[Regulated?]])</f>
        <v>Y</v>
      </c>
      <c r="M32" s="37" t="str">
        <f>IF(Table1[[#This Row],[Exceptional Tree Removal Justified?]]=0,"",Table1[[#This Row],[Exceptional Tree Removal Justified?]])</f>
        <v>N/A</v>
      </c>
      <c r="N32" s="37">
        <f>Table1[[#This Row],[Number of Replacements Required by Code]]</f>
        <v>6</v>
      </c>
      <c r="O32" s="37" t="str">
        <f>IF(Table1[[#This Row],[Replacement Reduction per MICC 19.10.070(B)(4)?]]=0,"",Table1[[#This Row],[Replacement Reduction per MICC 19.10.070(B)(4)?]])</f>
        <v>Y</v>
      </c>
      <c r="P32" s="37">
        <f>IF(Table1[[#This Row],[Number of Replacements Required if Reduced]]=0,"",Table1[[#This Row],[Number of Replacements Required if Reduced]])</f>
        <v>3</v>
      </c>
      <c r="Q32" s="37" t="str">
        <f>IF(Table1[[#This Row],[Reason for Reduction (hazardous, poor health, dead, etc.)]]=0,"",Table1[[#This Row],[Reason for Reduction (hazardous, poor health, dead, etc.)]])</f>
        <v>Not exceptional per MICC definition of exceptional tree; &gt;24" - 36"</v>
      </c>
      <c r="R32" s="40">
        <f>Table1[[#This Row],[Total Replacement Trees Required per Tree]]</f>
        <v>3</v>
      </c>
      <c r="S32" s="37">
        <f>IF(Table1[[#This Row],[Preserve Priority]]=0,"",Table1[[#This Row],[Preserve Priority]])</f>
        <v>2</v>
      </c>
      <c r="T32" s="65"/>
    </row>
    <row r="33" spans="1:20" ht="14.5" customHeight="1" x14ac:dyDescent="0.55000000000000004">
      <c r="A33" s="44">
        <f>Table1[[#This Row],[Tree ID]]</f>
        <v>8082</v>
      </c>
      <c r="B33" s="45" t="str">
        <f>Table1[[#This Row],[Number]]</f>
        <v/>
      </c>
      <c r="C33" s="37">
        <f>Table1[[#This Row],[Tree ID Number]]</f>
        <v>8082</v>
      </c>
      <c r="D33" s="38" t="str">
        <f>Table1[[#This Row],[Species]]</f>
        <v>Acer macrophyllum</v>
      </c>
      <c r="E33" s="38" t="str">
        <f>Table1[[#This Row],[Common Name]]</f>
        <v xml:space="preserve">Big leaf maple </v>
      </c>
      <c r="F33" s="37">
        <f>Table1[[#This Row],[Diameter (inches)]]</f>
        <v>11</v>
      </c>
      <c r="G33" s="37">
        <f>Table1[[#This Row],[Avg. Dripline (ft)]]</f>
        <v>25</v>
      </c>
      <c r="H33" s="37">
        <f>Table1[[#This Row],[Height]]</f>
        <v>50</v>
      </c>
      <c r="I33" s="37" t="str">
        <f>Table1[[#This Row],[Condition]]</f>
        <v>Fair</v>
      </c>
      <c r="J33" s="37">
        <f>Table1[[#This Row],[Exceptional Tree Status]]</f>
        <v>0</v>
      </c>
      <c r="K33" s="37" t="str">
        <f>IF(Table1[[#This Row],[Grove]]=0,"",Table1[[#This Row],[Grove]])</f>
        <v>Grove</v>
      </c>
      <c r="L33" s="37" t="str">
        <f>IF(Table1[[#This Row],[Regulated?]]=0,"",Table1[[#This Row],[Regulated?]])</f>
        <v>Y</v>
      </c>
      <c r="M33" s="37" t="str">
        <f>IF(Table1[[#This Row],[Exceptional Tree Removal Justified?]]=0,"",Table1[[#This Row],[Exceptional Tree Removal Justified?]])</f>
        <v>N/A</v>
      </c>
      <c r="N33" s="37">
        <f>Table1[[#This Row],[Number of Replacements Required by Code]]</f>
        <v>6</v>
      </c>
      <c r="O33" s="37" t="str">
        <f>IF(Table1[[#This Row],[Replacement Reduction per MICC 19.10.070(B)(4)?]]=0,"",Table1[[#This Row],[Replacement Reduction per MICC 19.10.070(B)(4)?]])</f>
        <v>Y</v>
      </c>
      <c r="P33" s="37">
        <f>IF(Table1[[#This Row],[Number of Replacements Required if Reduced]]=0,"",Table1[[#This Row],[Number of Replacements Required if Reduced]])</f>
        <v>2</v>
      </c>
      <c r="Q33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33" s="40">
        <f>Table1[[#This Row],[Total Replacement Trees Required per Tree]]</f>
        <v>2</v>
      </c>
      <c r="S33" s="37">
        <f>IF(Table1[[#This Row],[Preserve Priority]]=0,"",Table1[[#This Row],[Preserve Priority]])</f>
        <v>2</v>
      </c>
      <c r="T33" s="66">
        <f>((T15-T24)/T15)*100</f>
        <v>45.669291338582681</v>
      </c>
    </row>
    <row r="34" spans="1:20" ht="14.5" customHeight="1" x14ac:dyDescent="0.55000000000000004">
      <c r="A34" s="44">
        <f>Table1[[#This Row],[Tree ID]]</f>
        <v>8083</v>
      </c>
      <c r="B34" s="45" t="str">
        <f>Table1[[#This Row],[Number]]</f>
        <v>- RETAIN</v>
      </c>
      <c r="C34" s="37" t="str">
        <f>Table1[[#This Row],[Tree ID Number]]</f>
        <v>8083 – RETAIN</v>
      </c>
      <c r="D34" s="38" t="str">
        <f>Table1[[#This Row],[Species]]</f>
        <v>Pseudotsuga menziesii</v>
      </c>
      <c r="E34" s="38" t="str">
        <f>Table1[[#This Row],[Common Name]]</f>
        <v xml:space="preserve">Douglas fir </v>
      </c>
      <c r="F34" s="37">
        <f>Table1[[#This Row],[Diameter (inches)]]</f>
        <v>24</v>
      </c>
      <c r="G34" s="37">
        <f>Table1[[#This Row],[Avg. Dripline (ft)]]</f>
        <v>20</v>
      </c>
      <c r="H34" s="37">
        <f>Table1[[#This Row],[Height]]</f>
        <v>60</v>
      </c>
      <c r="I34" s="37" t="str">
        <f>Table1[[#This Row],[Condition]]</f>
        <v>Fair</v>
      </c>
      <c r="J34" s="37">
        <f>Table1[[#This Row],[Exceptional Tree Status]]</f>
        <v>0</v>
      </c>
      <c r="K34" s="37" t="str">
        <f>IF(Table1[[#This Row],[Grove]]=0,"",Table1[[#This Row],[Grove]])</f>
        <v>Grove</v>
      </c>
      <c r="L34" s="37" t="str">
        <f>IF(Table1[[#This Row],[Regulated?]]=0,"",Table1[[#This Row],[Regulated?]])</f>
        <v>Y</v>
      </c>
      <c r="M34" s="37" t="str">
        <f>IF(Table1[[#This Row],[Exceptional Tree Removal Justified?]]=0,"",Table1[[#This Row],[Exceptional Tree Removal Justified?]])</f>
        <v/>
      </c>
      <c r="N34" s="37">
        <f>Table1[[#This Row],[Number of Replacements Required by Code]]</f>
        <v>0</v>
      </c>
      <c r="O34" s="37" t="str">
        <f>IF(Table1[[#This Row],[Replacement Reduction per MICC 19.10.070(B)(4)?]]=0,"",Table1[[#This Row],[Replacement Reduction per MICC 19.10.070(B)(4)?]])</f>
        <v/>
      </c>
      <c r="P34" s="37" t="str">
        <f>IF(Table1[[#This Row],[Number of Replacements Required if Reduced]]=0,"",Table1[[#This Row],[Number of Replacements Required if Reduced]])</f>
        <v/>
      </c>
      <c r="Q34" s="37" t="str">
        <f>IF(Table1[[#This Row],[Reason for Reduction (hazardous, poor health, dead, etc.)]]=0,"",Table1[[#This Row],[Reason for Reduction (hazardous, poor health, dead, etc.)]])</f>
        <v/>
      </c>
      <c r="R34" s="40">
        <f>Table1[[#This Row],[Total Replacement Trees Required per Tree]]</f>
        <v>0</v>
      </c>
      <c r="S34" s="37">
        <f>IF(Table1[[#This Row],[Preserve Priority]]=0,"",Table1[[#This Row],[Preserve Priority]])</f>
        <v>2</v>
      </c>
      <c r="T34" s="66"/>
    </row>
    <row r="35" spans="1:20" ht="15" customHeight="1" thickBot="1" x14ac:dyDescent="0.6">
      <c r="A35" s="44">
        <f>Table1[[#This Row],[Tree ID]]</f>
        <v>8084</v>
      </c>
      <c r="B35" s="45" t="str">
        <f>Table1[[#This Row],[Number]]</f>
        <v>- RETAIN</v>
      </c>
      <c r="C35" s="37" t="str">
        <f>Table1[[#This Row],[Tree ID Number]]</f>
        <v>8084 – RETAIN</v>
      </c>
      <c r="D35" s="38" t="str">
        <f>Table1[[#This Row],[Species]]</f>
        <v>Acer macrophyllum</v>
      </c>
      <c r="E35" s="38" t="str">
        <f>Table1[[#This Row],[Common Name]]</f>
        <v xml:space="preserve">Big leaf maple </v>
      </c>
      <c r="F35" s="37">
        <f>Table1[[#This Row],[Diameter (inches)]]</f>
        <v>25</v>
      </c>
      <c r="G35" s="37">
        <f>Table1[[#This Row],[Avg. Dripline (ft)]]</f>
        <v>35</v>
      </c>
      <c r="H35" s="37">
        <f>Table1[[#This Row],[Height]]</f>
        <v>60</v>
      </c>
      <c r="I35" s="37" t="str">
        <f>Table1[[#This Row],[Condition]]</f>
        <v>Good</v>
      </c>
      <c r="J35" s="37">
        <f>Table1[[#This Row],[Exceptional Tree Status]]</f>
        <v>0</v>
      </c>
      <c r="K35" s="37" t="str">
        <f>IF(Table1[[#This Row],[Grove]]=0,"",Table1[[#This Row],[Grove]])</f>
        <v>Grove</v>
      </c>
      <c r="L35" s="37" t="str">
        <f>IF(Table1[[#This Row],[Regulated?]]=0,"",Table1[[#This Row],[Regulated?]])</f>
        <v>Y</v>
      </c>
      <c r="M35" s="37" t="str">
        <f>IF(Table1[[#This Row],[Exceptional Tree Removal Justified?]]=0,"",Table1[[#This Row],[Exceptional Tree Removal Justified?]])</f>
        <v/>
      </c>
      <c r="N35" s="37">
        <f>Table1[[#This Row],[Number of Replacements Required by Code]]</f>
        <v>0</v>
      </c>
      <c r="O35" s="37" t="str">
        <f>IF(Table1[[#This Row],[Replacement Reduction per MICC 19.10.070(B)(4)?]]=0,"",Table1[[#This Row],[Replacement Reduction per MICC 19.10.070(B)(4)?]])</f>
        <v/>
      </c>
      <c r="P35" s="37" t="str">
        <f>IF(Table1[[#This Row],[Number of Replacements Required if Reduced]]=0,"",Table1[[#This Row],[Number of Replacements Required if Reduced]])</f>
        <v/>
      </c>
      <c r="Q35" s="37" t="str">
        <f>IF(Table1[[#This Row],[Reason for Reduction (hazardous, poor health, dead, etc.)]]=0,"",Table1[[#This Row],[Reason for Reduction (hazardous, poor health, dead, etc.)]])</f>
        <v/>
      </c>
      <c r="R35" s="40">
        <f>Table1[[#This Row],[Total Replacement Trees Required per Tree]]</f>
        <v>0</v>
      </c>
      <c r="S35" s="37">
        <f>IF(Table1[[#This Row],[Preserve Priority]]=0,"",Table1[[#This Row],[Preserve Priority]])</f>
        <v>2</v>
      </c>
      <c r="T35" s="67"/>
    </row>
    <row r="36" spans="1:20" x14ac:dyDescent="0.55000000000000004">
      <c r="A36" s="44">
        <f>Table1[[#This Row],[Tree ID]]</f>
        <v>8085</v>
      </c>
      <c r="B36" s="45" t="str">
        <f>Table1[[#This Row],[Number]]</f>
        <v/>
      </c>
      <c r="C36" s="37">
        <f>Table1[[#This Row],[Tree ID Number]]</f>
        <v>8085</v>
      </c>
      <c r="D36" s="38" t="str">
        <f>Table1[[#This Row],[Species]]</f>
        <v>Acer macrophyllum</v>
      </c>
      <c r="E36" s="38" t="str">
        <f>Table1[[#This Row],[Common Name]]</f>
        <v xml:space="preserve">Big leaf maple </v>
      </c>
      <c r="F36" s="37">
        <f>Table1[[#This Row],[Diameter (inches)]]</f>
        <v>28.2</v>
      </c>
      <c r="G36" s="37">
        <f>Table1[[#This Row],[Avg. Dripline (ft)]]</f>
        <v>35</v>
      </c>
      <c r="H36" s="37">
        <f>Table1[[#This Row],[Height]]</f>
        <v>60</v>
      </c>
      <c r="I36" s="37" t="str">
        <f>Table1[[#This Row],[Condition]]</f>
        <v>Fair</v>
      </c>
      <c r="J36" s="37">
        <f>Table1[[#This Row],[Exceptional Tree Status]]</f>
        <v>0</v>
      </c>
      <c r="K36" s="37" t="str">
        <f>IF(Table1[[#This Row],[Grove]]=0,"",Table1[[#This Row],[Grove]])</f>
        <v>Grove</v>
      </c>
      <c r="L36" s="37" t="str">
        <f>IF(Table1[[#This Row],[Regulated?]]=0,"",Table1[[#This Row],[Regulated?]])</f>
        <v>Y</v>
      </c>
      <c r="M36" s="37" t="str">
        <f>IF(Table1[[#This Row],[Exceptional Tree Removal Justified?]]=0,"",Table1[[#This Row],[Exceptional Tree Removal Justified?]])</f>
        <v>N/A</v>
      </c>
      <c r="N36" s="37">
        <f>Table1[[#This Row],[Number of Replacements Required by Code]]</f>
        <v>6</v>
      </c>
      <c r="O36" s="37" t="str">
        <f>IF(Table1[[#This Row],[Replacement Reduction per MICC 19.10.070(B)(4)?]]=0,"",Table1[[#This Row],[Replacement Reduction per MICC 19.10.070(B)(4)?]])</f>
        <v/>
      </c>
      <c r="P36" s="37" t="str">
        <f>IF(Table1[[#This Row],[Number of Replacements Required if Reduced]]=0,"",Table1[[#This Row],[Number of Replacements Required if Reduced]])</f>
        <v/>
      </c>
      <c r="Q36" s="37" t="str">
        <f>IF(Table1[[#This Row],[Reason for Reduction (hazardous, poor health, dead, etc.)]]=0,"",Table1[[#This Row],[Reason for Reduction (hazardous, poor health, dead, etc.)]])</f>
        <v/>
      </c>
      <c r="R36" s="40">
        <f>Table1[[#This Row],[Total Replacement Trees Required per Tree]]</f>
        <v>6</v>
      </c>
      <c r="S36" s="37">
        <f>IF(Table1[[#This Row],[Preserve Priority]]=0,"",Table1[[#This Row],[Preserve Priority]])</f>
        <v>2</v>
      </c>
    </row>
    <row r="37" spans="1:20" x14ac:dyDescent="0.55000000000000004">
      <c r="A37" s="44">
        <f>Table1[[#This Row],[Tree ID]]</f>
        <v>8086</v>
      </c>
      <c r="B37" s="45" t="str">
        <f>Table1[[#This Row],[Number]]</f>
        <v/>
      </c>
      <c r="C37" s="37">
        <f>Table1[[#This Row],[Tree ID Number]]</f>
        <v>8086</v>
      </c>
      <c r="D37" s="38" t="str">
        <f>Table1[[#This Row],[Species]]</f>
        <v>Thuja pilcata</v>
      </c>
      <c r="E37" s="38" t="str">
        <f>Table1[[#This Row],[Common Name]]</f>
        <v xml:space="preserve">Western red cedar </v>
      </c>
      <c r="F37" s="37">
        <f>Table1[[#This Row],[Diameter (inches)]]</f>
        <v>36</v>
      </c>
      <c r="G37" s="37">
        <f>Table1[[#This Row],[Avg. Dripline (ft)]]</f>
        <v>20</v>
      </c>
      <c r="H37" s="37">
        <f>Table1[[#This Row],[Height]]</f>
        <v>60</v>
      </c>
      <c r="I37" s="37" t="str">
        <f>Table1[[#This Row],[Condition]]</f>
        <v>Fair</v>
      </c>
      <c r="J37" s="37" t="str">
        <f>Table1[[#This Row],[Exceptional Tree Status]]</f>
        <v>Exceptional (Grove)</v>
      </c>
      <c r="K37" s="37" t="str">
        <f>IF(Table1[[#This Row],[Grove]]=0,"",Table1[[#This Row],[Grove]])</f>
        <v>Grove</v>
      </c>
      <c r="L37" s="37" t="str">
        <f>IF(Table1[[#This Row],[Regulated?]]=0,"",Table1[[#This Row],[Regulated?]])</f>
        <v>Y</v>
      </c>
      <c r="M37" s="37" t="str">
        <f>IF(Table1[[#This Row],[Exceptional Tree Removal Justified?]]=0,"",Table1[[#This Row],[Exceptional Tree Removal Justified?]])</f>
        <v>N/A</v>
      </c>
      <c r="N37" s="37">
        <f>Table1[[#This Row],[Number of Replacements Required by Code]]</f>
        <v>6</v>
      </c>
      <c r="O37" s="37" t="str">
        <f>IF(Table1[[#This Row],[Replacement Reduction per MICC 19.10.070(B)(4)?]]=0,"",Table1[[#This Row],[Replacement Reduction per MICC 19.10.070(B)(4)?]])</f>
        <v/>
      </c>
      <c r="P37" s="37" t="str">
        <f>IF(Table1[[#This Row],[Number of Replacements Required if Reduced]]=0,"",Table1[[#This Row],[Number of Replacements Required if Reduced]])</f>
        <v/>
      </c>
      <c r="Q37" s="37" t="str">
        <f>IF(Table1[[#This Row],[Reason for Reduction (hazardous, poor health, dead, etc.)]]=0,"",Table1[[#This Row],[Reason for Reduction (hazardous, poor health, dead, etc.)]])</f>
        <v/>
      </c>
      <c r="R37" s="40">
        <f>Table1[[#This Row],[Total Replacement Trees Required per Tree]]</f>
        <v>6</v>
      </c>
      <c r="S37" s="37">
        <f>IF(Table1[[#This Row],[Preserve Priority]]=0,"",Table1[[#This Row],[Preserve Priority]])</f>
        <v>2</v>
      </c>
    </row>
    <row r="38" spans="1:20" x14ac:dyDescent="0.55000000000000004">
      <c r="A38" s="44">
        <f>Table1[[#This Row],[Tree ID]]</f>
        <v>8087</v>
      </c>
      <c r="B38" s="45" t="str">
        <f>Table1[[#This Row],[Number]]</f>
        <v/>
      </c>
      <c r="C38" s="37">
        <f>Table1[[#This Row],[Tree ID Number]]</f>
        <v>8087</v>
      </c>
      <c r="D38" s="38" t="str">
        <f>Table1[[#This Row],[Species]]</f>
        <v>Acer macrophyllum</v>
      </c>
      <c r="E38" s="38" t="str">
        <f>Table1[[#This Row],[Common Name]]</f>
        <v xml:space="preserve">Big leaf maple </v>
      </c>
      <c r="F38" s="37">
        <f>Table1[[#This Row],[Diameter (inches)]]</f>
        <v>14.7</v>
      </c>
      <c r="G38" s="37">
        <f>Table1[[#This Row],[Avg. Dripline (ft)]]</f>
        <v>15</v>
      </c>
      <c r="H38" s="37">
        <f>Table1[[#This Row],[Height]]</f>
        <v>60</v>
      </c>
      <c r="I38" s="37" t="str">
        <f>Table1[[#This Row],[Condition]]</f>
        <v>Fair</v>
      </c>
      <c r="J38" s="37">
        <f>Table1[[#This Row],[Exceptional Tree Status]]</f>
        <v>0</v>
      </c>
      <c r="K38" s="37" t="str">
        <f>IF(Table1[[#This Row],[Grove]]=0,"",Table1[[#This Row],[Grove]])</f>
        <v>Grove</v>
      </c>
      <c r="L38" s="37" t="str">
        <f>IF(Table1[[#This Row],[Regulated?]]=0,"",Table1[[#This Row],[Regulated?]])</f>
        <v>Y</v>
      </c>
      <c r="M38" s="37" t="str">
        <f>IF(Table1[[#This Row],[Exceptional Tree Removal Justified?]]=0,"",Table1[[#This Row],[Exceptional Tree Removal Justified?]])</f>
        <v>N/A</v>
      </c>
      <c r="N38" s="37">
        <f>Table1[[#This Row],[Number of Replacements Required by Code]]</f>
        <v>6</v>
      </c>
      <c r="O38" s="37" t="str">
        <f>IF(Table1[[#This Row],[Replacement Reduction per MICC 19.10.070(B)(4)?]]=0,"",Table1[[#This Row],[Replacement Reduction per MICC 19.10.070(B)(4)?]])</f>
        <v/>
      </c>
      <c r="P38" s="37" t="str">
        <f>IF(Table1[[#This Row],[Number of Replacements Required if Reduced]]=0,"",Table1[[#This Row],[Number of Replacements Required if Reduced]])</f>
        <v/>
      </c>
      <c r="Q38" s="37" t="str">
        <f>IF(Table1[[#This Row],[Reason for Reduction (hazardous, poor health, dead, etc.)]]=0,"",Table1[[#This Row],[Reason for Reduction (hazardous, poor health, dead, etc.)]])</f>
        <v/>
      </c>
      <c r="R38" s="40">
        <f>Table1[[#This Row],[Total Replacement Trees Required per Tree]]</f>
        <v>6</v>
      </c>
      <c r="S38" s="37">
        <f>IF(Table1[[#This Row],[Preserve Priority]]=0,"",Table1[[#This Row],[Preserve Priority]])</f>
        <v>2</v>
      </c>
    </row>
    <row r="39" spans="1:20" x14ac:dyDescent="0.55000000000000004">
      <c r="A39" s="44">
        <f>Table1[[#This Row],[Tree ID]]</f>
        <v>8088</v>
      </c>
      <c r="B39" s="45" t="str">
        <f>Table1[[#This Row],[Number]]</f>
        <v/>
      </c>
      <c r="C39" s="37">
        <f>Table1[[#This Row],[Tree ID Number]]</f>
        <v>8088</v>
      </c>
      <c r="D39" s="38" t="str">
        <f>Table1[[#This Row],[Species]]</f>
        <v>Acer macrophyllum</v>
      </c>
      <c r="E39" s="38" t="str">
        <f>Table1[[#This Row],[Common Name]]</f>
        <v xml:space="preserve">Big leaf maple </v>
      </c>
      <c r="F39" s="37">
        <f>Table1[[#This Row],[Diameter (inches)]]</f>
        <v>13</v>
      </c>
      <c r="G39" s="37">
        <f>Table1[[#This Row],[Avg. Dripline (ft)]]</f>
        <v>15</v>
      </c>
      <c r="H39" s="37">
        <f>Table1[[#This Row],[Height]]</f>
        <v>50</v>
      </c>
      <c r="I39" s="37" t="str">
        <f>Table1[[#This Row],[Condition]]</f>
        <v>Fair</v>
      </c>
      <c r="J39" s="37">
        <f>Table1[[#This Row],[Exceptional Tree Status]]</f>
        <v>0</v>
      </c>
      <c r="K39" s="37" t="str">
        <f>IF(Table1[[#This Row],[Grove]]=0,"",Table1[[#This Row],[Grove]])</f>
        <v>Grove</v>
      </c>
      <c r="L39" s="37" t="str">
        <f>IF(Table1[[#This Row],[Regulated?]]=0,"",Table1[[#This Row],[Regulated?]])</f>
        <v>Y</v>
      </c>
      <c r="M39" s="37" t="str">
        <f>IF(Table1[[#This Row],[Exceptional Tree Removal Justified?]]=0,"",Table1[[#This Row],[Exceptional Tree Removal Justified?]])</f>
        <v>N/A</v>
      </c>
      <c r="N39" s="37">
        <f>Table1[[#This Row],[Number of Replacements Required by Code]]</f>
        <v>6</v>
      </c>
      <c r="O39" s="37" t="str">
        <f>IF(Table1[[#This Row],[Replacement Reduction per MICC 19.10.070(B)(4)?]]=0,"",Table1[[#This Row],[Replacement Reduction per MICC 19.10.070(B)(4)?]])</f>
        <v/>
      </c>
      <c r="P39" s="37" t="str">
        <f>IF(Table1[[#This Row],[Number of Replacements Required if Reduced]]=0,"",Table1[[#This Row],[Number of Replacements Required if Reduced]])</f>
        <v/>
      </c>
      <c r="Q39" s="37" t="str">
        <f>IF(Table1[[#This Row],[Reason for Reduction (hazardous, poor health, dead, etc.)]]=0,"",Table1[[#This Row],[Reason for Reduction (hazardous, poor health, dead, etc.)]])</f>
        <v/>
      </c>
      <c r="R39" s="40">
        <f>Table1[[#This Row],[Total Replacement Trees Required per Tree]]</f>
        <v>6</v>
      </c>
      <c r="S39" s="37">
        <f>IF(Table1[[#This Row],[Preserve Priority]]=0,"",Table1[[#This Row],[Preserve Priority]])</f>
        <v>2</v>
      </c>
    </row>
    <row r="40" spans="1:20" x14ac:dyDescent="0.55000000000000004">
      <c r="A40" s="44">
        <f>Table1[[#This Row],[Tree ID]]</f>
        <v>8089</v>
      </c>
      <c r="B40" s="45" t="str">
        <f>Table1[[#This Row],[Number]]</f>
        <v>- RETAIN</v>
      </c>
      <c r="C40" s="37" t="str">
        <f>Table1[[#This Row],[Tree ID Number]]</f>
        <v>8089 – RETAIN</v>
      </c>
      <c r="D40" s="38" t="str">
        <f>Table1[[#This Row],[Species]]</f>
        <v>Acer macrophyllum</v>
      </c>
      <c r="E40" s="38" t="str">
        <f>Table1[[#This Row],[Common Name]]</f>
        <v xml:space="preserve">Big leaf maple </v>
      </c>
      <c r="F40" s="37">
        <f>Table1[[#This Row],[Diameter (inches)]]</f>
        <v>17</v>
      </c>
      <c r="G40" s="37">
        <f>Table1[[#This Row],[Avg. Dripline (ft)]]</f>
        <v>25</v>
      </c>
      <c r="H40" s="37">
        <f>Table1[[#This Row],[Height]]</f>
        <v>60</v>
      </c>
      <c r="I40" s="37" t="str">
        <f>Table1[[#This Row],[Condition]]</f>
        <v>Fair</v>
      </c>
      <c r="J40" s="37">
        <f>Table1[[#This Row],[Exceptional Tree Status]]</f>
        <v>0</v>
      </c>
      <c r="K40" s="37" t="str">
        <f>IF(Table1[[#This Row],[Grove]]=0,"",Table1[[#This Row],[Grove]])</f>
        <v>Grove</v>
      </c>
      <c r="L40" s="37" t="str">
        <f>IF(Table1[[#This Row],[Regulated?]]=0,"",Table1[[#This Row],[Regulated?]])</f>
        <v>Y</v>
      </c>
      <c r="M40" s="37" t="str">
        <f>IF(Table1[[#This Row],[Exceptional Tree Removal Justified?]]=0,"",Table1[[#This Row],[Exceptional Tree Removal Justified?]])</f>
        <v/>
      </c>
      <c r="N40" s="37">
        <f>Table1[[#This Row],[Number of Replacements Required by Code]]</f>
        <v>0</v>
      </c>
      <c r="O40" s="37" t="str">
        <f>IF(Table1[[#This Row],[Replacement Reduction per MICC 19.10.070(B)(4)?]]=0,"",Table1[[#This Row],[Replacement Reduction per MICC 19.10.070(B)(4)?]])</f>
        <v/>
      </c>
      <c r="P40" s="37" t="str">
        <f>IF(Table1[[#This Row],[Number of Replacements Required if Reduced]]=0,"",Table1[[#This Row],[Number of Replacements Required if Reduced]])</f>
        <v/>
      </c>
      <c r="Q40" s="37" t="str">
        <f>IF(Table1[[#This Row],[Reason for Reduction (hazardous, poor health, dead, etc.)]]=0,"",Table1[[#This Row],[Reason for Reduction (hazardous, poor health, dead, etc.)]])</f>
        <v/>
      </c>
      <c r="R40" s="40">
        <f>Table1[[#This Row],[Total Replacement Trees Required per Tree]]</f>
        <v>0</v>
      </c>
      <c r="S40" s="37">
        <f>IF(Table1[[#This Row],[Preserve Priority]]=0,"",Table1[[#This Row],[Preserve Priority]])</f>
        <v>2</v>
      </c>
    </row>
    <row r="41" spans="1:20" x14ac:dyDescent="0.55000000000000004">
      <c r="A41" s="44">
        <f>Table1[[#This Row],[Tree ID]]</f>
        <v>8090</v>
      </c>
      <c r="B41" s="45" t="str">
        <f>Table1[[#This Row],[Number]]</f>
        <v>- RETAIN</v>
      </c>
      <c r="C41" s="37" t="str">
        <f>Table1[[#This Row],[Tree ID Number]]</f>
        <v>8090 – RETAIN</v>
      </c>
      <c r="D41" s="38" t="str">
        <f>Table1[[#This Row],[Species]]</f>
        <v>Thuja pilcata</v>
      </c>
      <c r="E41" s="38" t="str">
        <f>Table1[[#This Row],[Common Name]]</f>
        <v xml:space="preserve">Western red cedar </v>
      </c>
      <c r="F41" s="37">
        <f>Table1[[#This Row],[Diameter (inches)]]</f>
        <v>13</v>
      </c>
      <c r="G41" s="37">
        <f>Table1[[#This Row],[Avg. Dripline (ft)]]</f>
        <v>12</v>
      </c>
      <c r="H41" s="37">
        <f>Table1[[#This Row],[Height]]</f>
        <v>60</v>
      </c>
      <c r="I41" s="37" t="str">
        <f>Table1[[#This Row],[Condition]]</f>
        <v>Fair</v>
      </c>
      <c r="J41" s="37">
        <f>Table1[[#This Row],[Exceptional Tree Status]]</f>
        <v>0</v>
      </c>
      <c r="K41" s="37" t="str">
        <f>IF(Table1[[#This Row],[Grove]]=0,"",Table1[[#This Row],[Grove]])</f>
        <v>Grove</v>
      </c>
      <c r="L41" s="37" t="str">
        <f>IF(Table1[[#This Row],[Regulated?]]=0,"",Table1[[#This Row],[Regulated?]])</f>
        <v>Y</v>
      </c>
      <c r="M41" s="37" t="str">
        <f>IF(Table1[[#This Row],[Exceptional Tree Removal Justified?]]=0,"",Table1[[#This Row],[Exceptional Tree Removal Justified?]])</f>
        <v/>
      </c>
      <c r="N41" s="37">
        <f>Table1[[#This Row],[Number of Replacements Required by Code]]</f>
        <v>0</v>
      </c>
      <c r="O41" s="37" t="str">
        <f>IF(Table1[[#This Row],[Replacement Reduction per MICC 19.10.070(B)(4)?]]=0,"",Table1[[#This Row],[Replacement Reduction per MICC 19.10.070(B)(4)?]])</f>
        <v/>
      </c>
      <c r="P41" s="37" t="str">
        <f>IF(Table1[[#This Row],[Number of Replacements Required if Reduced]]=0,"",Table1[[#This Row],[Number of Replacements Required if Reduced]])</f>
        <v/>
      </c>
      <c r="Q41" s="37" t="str">
        <f>IF(Table1[[#This Row],[Reason for Reduction (hazardous, poor health, dead, etc.)]]=0,"",Table1[[#This Row],[Reason for Reduction (hazardous, poor health, dead, etc.)]])</f>
        <v/>
      </c>
      <c r="R41" s="40">
        <f>Table1[[#This Row],[Total Replacement Trees Required per Tree]]</f>
        <v>0</v>
      </c>
      <c r="S41" s="37">
        <f>IF(Table1[[#This Row],[Preserve Priority]]=0,"",Table1[[#This Row],[Preserve Priority]])</f>
        <v>2</v>
      </c>
    </row>
    <row r="42" spans="1:20" x14ac:dyDescent="0.55000000000000004">
      <c r="A42" s="44">
        <f>Table1[[#This Row],[Tree ID]]</f>
        <v>8091</v>
      </c>
      <c r="B42" s="45" t="str">
        <f>Table1[[#This Row],[Number]]</f>
        <v>- RETAIN</v>
      </c>
      <c r="C42" s="37" t="str">
        <f>Table1[[#This Row],[Tree ID Number]]</f>
        <v>8091 – RETAIN</v>
      </c>
      <c r="D42" s="38" t="str">
        <f>Table1[[#This Row],[Species]]</f>
        <v>Thuja pilcata</v>
      </c>
      <c r="E42" s="38" t="str">
        <f>Table1[[#This Row],[Common Name]]</f>
        <v xml:space="preserve">Western red cedar </v>
      </c>
      <c r="F42" s="37">
        <f>Table1[[#This Row],[Diameter (inches)]]</f>
        <v>12</v>
      </c>
      <c r="G42" s="37">
        <f>Table1[[#This Row],[Avg. Dripline (ft)]]</f>
        <v>12</v>
      </c>
      <c r="H42" s="37">
        <f>Table1[[#This Row],[Height]]</f>
        <v>60</v>
      </c>
      <c r="I42" s="37" t="str">
        <f>Table1[[#This Row],[Condition]]</f>
        <v>Fair</v>
      </c>
      <c r="J42" s="37">
        <f>Table1[[#This Row],[Exceptional Tree Status]]</f>
        <v>0</v>
      </c>
      <c r="K42" s="37" t="str">
        <f>IF(Table1[[#This Row],[Grove]]=0,"",Table1[[#This Row],[Grove]])</f>
        <v>Grove</v>
      </c>
      <c r="L42" s="37" t="str">
        <f>IF(Table1[[#This Row],[Regulated?]]=0,"",Table1[[#This Row],[Regulated?]])</f>
        <v>Y</v>
      </c>
      <c r="M42" s="37" t="str">
        <f>IF(Table1[[#This Row],[Exceptional Tree Removal Justified?]]=0,"",Table1[[#This Row],[Exceptional Tree Removal Justified?]])</f>
        <v/>
      </c>
      <c r="N42" s="37">
        <f>Table1[[#This Row],[Number of Replacements Required by Code]]</f>
        <v>0</v>
      </c>
      <c r="O42" s="37" t="str">
        <f>IF(Table1[[#This Row],[Replacement Reduction per MICC 19.10.070(B)(4)?]]=0,"",Table1[[#This Row],[Replacement Reduction per MICC 19.10.070(B)(4)?]])</f>
        <v/>
      </c>
      <c r="P42" s="37" t="str">
        <f>IF(Table1[[#This Row],[Number of Replacements Required if Reduced]]=0,"",Table1[[#This Row],[Number of Replacements Required if Reduced]])</f>
        <v/>
      </c>
      <c r="Q42" s="37" t="str">
        <f>IF(Table1[[#This Row],[Reason for Reduction (hazardous, poor health, dead, etc.)]]=0,"",Table1[[#This Row],[Reason for Reduction (hazardous, poor health, dead, etc.)]])</f>
        <v/>
      </c>
      <c r="R42" s="40">
        <f>Table1[[#This Row],[Total Replacement Trees Required per Tree]]</f>
        <v>0</v>
      </c>
      <c r="S42" s="37">
        <f>IF(Table1[[#This Row],[Preserve Priority]]=0,"",Table1[[#This Row],[Preserve Priority]])</f>
        <v>2</v>
      </c>
    </row>
    <row r="43" spans="1:20" x14ac:dyDescent="0.55000000000000004">
      <c r="A43" s="44">
        <f>Table1[[#This Row],[Tree ID]]</f>
        <v>8092</v>
      </c>
      <c r="B43" s="45" t="str">
        <f>Table1[[#This Row],[Number]]</f>
        <v/>
      </c>
      <c r="C43" s="37">
        <f>Table1[[#This Row],[Tree ID Number]]</f>
        <v>8092</v>
      </c>
      <c r="D43" s="38" t="str">
        <f>Table1[[#This Row],[Species]]</f>
        <v>Thuja pilcata</v>
      </c>
      <c r="E43" s="38" t="str">
        <f>Table1[[#This Row],[Common Name]]</f>
        <v xml:space="preserve">Western red cedar </v>
      </c>
      <c r="F43" s="37">
        <f>Table1[[#This Row],[Diameter (inches)]]</f>
        <v>24</v>
      </c>
      <c r="G43" s="37">
        <f>Table1[[#This Row],[Avg. Dripline (ft)]]</f>
        <v>20</v>
      </c>
      <c r="H43" s="37">
        <f>Table1[[#This Row],[Height]]</f>
        <v>60</v>
      </c>
      <c r="I43" s="37" t="str">
        <f>Table1[[#This Row],[Condition]]</f>
        <v>Critical</v>
      </c>
      <c r="J43" s="37">
        <f>Table1[[#This Row],[Exceptional Tree Status]]</f>
        <v>0</v>
      </c>
      <c r="K43" s="37" t="str">
        <f>IF(Table1[[#This Row],[Grove]]=0,"",Table1[[#This Row],[Grove]])</f>
        <v>Grove</v>
      </c>
      <c r="L43" s="37" t="str">
        <f>IF(Table1[[#This Row],[Regulated?]]=0,"",Table1[[#This Row],[Regulated?]])</f>
        <v>Y</v>
      </c>
      <c r="M43" s="37" t="str">
        <f>IF(Table1[[#This Row],[Exceptional Tree Removal Justified?]]=0,"",Table1[[#This Row],[Exceptional Tree Removal Justified?]])</f>
        <v>N/A</v>
      </c>
      <c r="N43" s="37">
        <f>Table1[[#This Row],[Number of Replacements Required by Code]]</f>
        <v>6</v>
      </c>
      <c r="O43" s="37" t="str">
        <f>IF(Table1[[#This Row],[Replacement Reduction per MICC 19.10.070(B)(4)?]]=0,"",Table1[[#This Row],[Replacement Reduction per MICC 19.10.070(B)(4)?]])</f>
        <v>Y</v>
      </c>
      <c r="P43" s="37">
        <f>IF(Table1[[#This Row],[Number of Replacements Required if Reduced]]=0,"",Table1[[#This Row],[Number of Replacements Required if Reduced]])</f>
        <v>1</v>
      </c>
      <c r="Q43" s="37" t="str">
        <f>IF(Table1[[#This Row],[Reason for Reduction (hazardous, poor health, dead, etc.)]]=0,"",Table1[[#This Row],[Reason for Reduction (hazardous, poor health, dead, etc.)]])</f>
        <v>Critical Condition per Arborist Report</v>
      </c>
      <c r="R43" s="40">
        <f>Table1[[#This Row],[Total Replacement Trees Required per Tree]]</f>
        <v>1</v>
      </c>
      <c r="S43" s="37">
        <f>IF(Table1[[#This Row],[Preserve Priority]]=0,"",Table1[[#This Row],[Preserve Priority]])</f>
        <v>3</v>
      </c>
    </row>
    <row r="44" spans="1:20" x14ac:dyDescent="0.55000000000000004">
      <c r="A44" s="44">
        <f>Table1[[#This Row],[Tree ID]]</f>
        <v>8093</v>
      </c>
      <c r="B44" s="45" t="str">
        <f>Table1[[#This Row],[Number]]</f>
        <v/>
      </c>
      <c r="C44" s="37">
        <f>Table1[[#This Row],[Tree ID Number]]</f>
        <v>8093</v>
      </c>
      <c r="D44" s="38" t="str">
        <f>Table1[[#This Row],[Species]]</f>
        <v>Acer macrophyllum</v>
      </c>
      <c r="E44" s="38" t="str">
        <f>Table1[[#This Row],[Common Name]]</f>
        <v xml:space="preserve">Big leaf maple </v>
      </c>
      <c r="F44" s="37">
        <f>Table1[[#This Row],[Diameter (inches)]]</f>
        <v>24</v>
      </c>
      <c r="G44" s="37">
        <f>Table1[[#This Row],[Avg. Dripline (ft)]]</f>
        <v>25</v>
      </c>
      <c r="H44" s="37">
        <f>Table1[[#This Row],[Height]]</f>
        <v>65</v>
      </c>
      <c r="I44" s="37" t="str">
        <f>Table1[[#This Row],[Condition]]</f>
        <v>Good</v>
      </c>
      <c r="J44" s="37">
        <f>Table1[[#This Row],[Exceptional Tree Status]]</f>
        <v>0</v>
      </c>
      <c r="K44" s="37" t="str">
        <f>IF(Table1[[#This Row],[Grove]]=0,"",Table1[[#This Row],[Grove]])</f>
        <v>Grove</v>
      </c>
      <c r="L44" s="37" t="str">
        <f>IF(Table1[[#This Row],[Regulated?]]=0,"",Table1[[#This Row],[Regulated?]])</f>
        <v>Y</v>
      </c>
      <c r="M44" s="37" t="str">
        <f>IF(Table1[[#This Row],[Exceptional Tree Removal Justified?]]=0,"",Table1[[#This Row],[Exceptional Tree Removal Justified?]])</f>
        <v>N/A</v>
      </c>
      <c r="N44" s="37">
        <f>Table1[[#This Row],[Number of Replacements Required by Code]]</f>
        <v>6</v>
      </c>
      <c r="O44" s="37" t="str">
        <f>IF(Table1[[#This Row],[Replacement Reduction per MICC 19.10.070(B)(4)?]]=0,"",Table1[[#This Row],[Replacement Reduction per MICC 19.10.070(B)(4)?]])</f>
        <v>Y</v>
      </c>
      <c r="P44" s="37">
        <f>IF(Table1[[#This Row],[Number of Replacements Required if Reduced]]=0,"",Table1[[#This Row],[Number of Replacements Required if Reduced]])</f>
        <v>2</v>
      </c>
      <c r="Q44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44" s="40">
        <f>Table1[[#This Row],[Total Replacement Trees Required per Tree]]</f>
        <v>2</v>
      </c>
      <c r="S44" s="37">
        <f>IF(Table1[[#This Row],[Preserve Priority]]=0,"",Table1[[#This Row],[Preserve Priority]])</f>
        <v>2</v>
      </c>
    </row>
    <row r="45" spans="1:20" x14ac:dyDescent="0.55000000000000004">
      <c r="A45" s="44">
        <f>Table1[[#This Row],[Tree ID]]</f>
        <v>8094</v>
      </c>
      <c r="B45" s="45" t="str">
        <f>Table1[[#This Row],[Number]]</f>
        <v/>
      </c>
      <c r="C45" s="37">
        <f>Table1[[#This Row],[Tree ID Number]]</f>
        <v>8094</v>
      </c>
      <c r="D45" s="38" t="str">
        <f>Table1[[#This Row],[Species]]</f>
        <v>Acer macrophyllum</v>
      </c>
      <c r="E45" s="38" t="str">
        <f>Table1[[#This Row],[Common Name]]</f>
        <v xml:space="preserve">Big leaf maple </v>
      </c>
      <c r="F45" s="37">
        <f>Table1[[#This Row],[Diameter (inches)]]</f>
        <v>12</v>
      </c>
      <c r="G45" s="37">
        <f>Table1[[#This Row],[Avg. Dripline (ft)]]</f>
        <v>20</v>
      </c>
      <c r="H45" s="37">
        <f>Table1[[#This Row],[Height]]</f>
        <v>65</v>
      </c>
      <c r="I45" s="37" t="str">
        <f>Table1[[#This Row],[Condition]]</f>
        <v>Good</v>
      </c>
      <c r="J45" s="37">
        <f>Table1[[#This Row],[Exceptional Tree Status]]</f>
        <v>0</v>
      </c>
      <c r="K45" s="37" t="str">
        <f>IF(Table1[[#This Row],[Grove]]=0,"",Table1[[#This Row],[Grove]])</f>
        <v>Grove</v>
      </c>
      <c r="L45" s="37" t="str">
        <f>IF(Table1[[#This Row],[Regulated?]]=0,"",Table1[[#This Row],[Regulated?]])</f>
        <v>Y</v>
      </c>
      <c r="M45" s="37" t="str">
        <f>IF(Table1[[#This Row],[Exceptional Tree Removal Justified?]]=0,"",Table1[[#This Row],[Exceptional Tree Removal Justified?]])</f>
        <v>N/A</v>
      </c>
      <c r="N45" s="37">
        <f>Table1[[#This Row],[Number of Replacements Required by Code]]</f>
        <v>6</v>
      </c>
      <c r="O45" s="37" t="str">
        <f>IF(Table1[[#This Row],[Replacement Reduction per MICC 19.10.070(B)(4)?]]=0,"",Table1[[#This Row],[Replacement Reduction per MICC 19.10.070(B)(4)?]])</f>
        <v>Y</v>
      </c>
      <c r="P45" s="37">
        <f>IF(Table1[[#This Row],[Number of Replacements Required if Reduced]]=0,"",Table1[[#This Row],[Number of Replacements Required if Reduced]])</f>
        <v>2</v>
      </c>
      <c r="Q45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45" s="40">
        <f>Table1[[#This Row],[Total Replacement Trees Required per Tree]]</f>
        <v>2</v>
      </c>
      <c r="S45" s="37">
        <f>IF(Table1[[#This Row],[Preserve Priority]]=0,"",Table1[[#This Row],[Preserve Priority]])</f>
        <v>2</v>
      </c>
    </row>
    <row r="46" spans="1:20" x14ac:dyDescent="0.55000000000000004">
      <c r="A46" s="44">
        <f>Table1[[#This Row],[Tree ID]]</f>
        <v>8095</v>
      </c>
      <c r="B46" s="45" t="str">
        <f>Table1[[#This Row],[Number]]</f>
        <v>- RETAIN</v>
      </c>
      <c r="C46" s="37" t="str">
        <f>Table1[[#This Row],[Tree ID Number]]</f>
        <v>8095 – RETAIN</v>
      </c>
      <c r="D46" s="38" t="str">
        <f>Table1[[#This Row],[Species]]</f>
        <v>Pseudotsuga menziesii</v>
      </c>
      <c r="E46" s="38" t="str">
        <f>Table1[[#This Row],[Common Name]]</f>
        <v xml:space="preserve">Douglas fir </v>
      </c>
      <c r="F46" s="37">
        <f>Table1[[#This Row],[Diameter (inches)]]</f>
        <v>13</v>
      </c>
      <c r="G46" s="37">
        <f>Table1[[#This Row],[Avg. Dripline (ft)]]</f>
        <v>15</v>
      </c>
      <c r="H46" s="37">
        <f>Table1[[#This Row],[Height]]</f>
        <v>63</v>
      </c>
      <c r="I46" s="37" t="str">
        <f>Table1[[#This Row],[Condition]]</f>
        <v>Good</v>
      </c>
      <c r="J46" s="37">
        <f>Table1[[#This Row],[Exceptional Tree Status]]</f>
        <v>0</v>
      </c>
      <c r="K46" s="37" t="str">
        <f>IF(Table1[[#This Row],[Grove]]=0,"",Table1[[#This Row],[Grove]])</f>
        <v>Grove</v>
      </c>
      <c r="L46" s="37" t="str">
        <f>IF(Table1[[#This Row],[Regulated?]]=0,"",Table1[[#This Row],[Regulated?]])</f>
        <v>Y</v>
      </c>
      <c r="M46" s="37" t="str">
        <f>IF(Table1[[#This Row],[Exceptional Tree Removal Justified?]]=0,"",Table1[[#This Row],[Exceptional Tree Removal Justified?]])</f>
        <v/>
      </c>
      <c r="N46" s="37">
        <f>Table1[[#This Row],[Number of Replacements Required by Code]]</f>
        <v>0</v>
      </c>
      <c r="O46" s="37" t="str">
        <f>IF(Table1[[#This Row],[Replacement Reduction per MICC 19.10.070(B)(4)?]]=0,"",Table1[[#This Row],[Replacement Reduction per MICC 19.10.070(B)(4)?]])</f>
        <v/>
      </c>
      <c r="P46" s="37" t="str">
        <f>IF(Table1[[#This Row],[Number of Replacements Required if Reduced]]=0,"",Table1[[#This Row],[Number of Replacements Required if Reduced]])</f>
        <v/>
      </c>
      <c r="Q46" s="37" t="str">
        <f>IF(Table1[[#This Row],[Reason for Reduction (hazardous, poor health, dead, etc.)]]=0,"",Table1[[#This Row],[Reason for Reduction (hazardous, poor health, dead, etc.)]])</f>
        <v/>
      </c>
      <c r="R46" s="40">
        <f>Table1[[#This Row],[Total Replacement Trees Required per Tree]]</f>
        <v>0</v>
      </c>
      <c r="S46" s="37">
        <f>IF(Table1[[#This Row],[Preserve Priority]]=0,"",Table1[[#This Row],[Preserve Priority]])</f>
        <v>2</v>
      </c>
    </row>
    <row r="47" spans="1:20" x14ac:dyDescent="0.55000000000000004">
      <c r="A47" s="44">
        <f>Table1[[#This Row],[Tree ID]]</f>
        <v>8096</v>
      </c>
      <c r="B47" s="45" t="str">
        <f>Table1[[#This Row],[Number]]</f>
        <v>- RETAIN</v>
      </c>
      <c r="C47" s="37" t="str">
        <f>Table1[[#This Row],[Tree ID Number]]</f>
        <v>8096 – RETAIN</v>
      </c>
      <c r="D47" s="38" t="str">
        <f>Table1[[#This Row],[Species]]</f>
        <v>Thuja pilcata</v>
      </c>
      <c r="E47" s="38" t="str">
        <f>Table1[[#This Row],[Common Name]]</f>
        <v xml:space="preserve">Western red cedar </v>
      </c>
      <c r="F47" s="37">
        <f>Table1[[#This Row],[Diameter (inches)]]</f>
        <v>26</v>
      </c>
      <c r="G47" s="37">
        <f>Table1[[#This Row],[Avg. Dripline (ft)]]</f>
        <v>15</v>
      </c>
      <c r="H47" s="37">
        <f>Table1[[#This Row],[Height]]</f>
        <v>42</v>
      </c>
      <c r="I47" s="37" t="str">
        <f>Table1[[#This Row],[Condition]]</f>
        <v>Fair</v>
      </c>
      <c r="J47" s="37">
        <f>Table1[[#This Row],[Exceptional Tree Status]]</f>
        <v>0</v>
      </c>
      <c r="K47" s="37" t="str">
        <f>IF(Table1[[#This Row],[Grove]]=0,"",Table1[[#This Row],[Grove]])</f>
        <v>Grove</v>
      </c>
      <c r="L47" s="37" t="str">
        <f>IF(Table1[[#This Row],[Regulated?]]=0,"",Table1[[#This Row],[Regulated?]])</f>
        <v>Y</v>
      </c>
      <c r="M47" s="37" t="str">
        <f>IF(Table1[[#This Row],[Exceptional Tree Removal Justified?]]=0,"",Table1[[#This Row],[Exceptional Tree Removal Justified?]])</f>
        <v/>
      </c>
      <c r="N47" s="37">
        <f>Table1[[#This Row],[Number of Replacements Required by Code]]</f>
        <v>0</v>
      </c>
      <c r="O47" s="37" t="str">
        <f>IF(Table1[[#This Row],[Replacement Reduction per MICC 19.10.070(B)(4)?]]=0,"",Table1[[#This Row],[Replacement Reduction per MICC 19.10.070(B)(4)?]])</f>
        <v/>
      </c>
      <c r="P47" s="37" t="str">
        <f>IF(Table1[[#This Row],[Number of Replacements Required if Reduced]]=0,"",Table1[[#This Row],[Number of Replacements Required if Reduced]])</f>
        <v/>
      </c>
      <c r="Q47" s="37" t="str">
        <f>IF(Table1[[#This Row],[Reason for Reduction (hazardous, poor health, dead, etc.)]]=0,"",Table1[[#This Row],[Reason for Reduction (hazardous, poor health, dead, etc.)]])</f>
        <v/>
      </c>
      <c r="R47" s="40">
        <f>Table1[[#This Row],[Total Replacement Trees Required per Tree]]</f>
        <v>0</v>
      </c>
      <c r="S47" s="37">
        <f>IF(Table1[[#This Row],[Preserve Priority]]=0,"",Table1[[#This Row],[Preserve Priority]])</f>
        <v>2</v>
      </c>
    </row>
    <row r="48" spans="1:20" x14ac:dyDescent="0.55000000000000004">
      <c r="A48" s="44">
        <f>Table1[[#This Row],[Tree ID]]</f>
        <v>8097</v>
      </c>
      <c r="B48" s="45" t="str">
        <f>Table1[[#This Row],[Number]]</f>
        <v>- RETAIN</v>
      </c>
      <c r="C48" s="37" t="str">
        <f>Table1[[#This Row],[Tree ID Number]]</f>
        <v>8097 – RETAIN</v>
      </c>
      <c r="D48" s="38" t="str">
        <f>Table1[[#This Row],[Species]]</f>
        <v>Thuja pilcata</v>
      </c>
      <c r="E48" s="38" t="str">
        <f>Table1[[#This Row],[Common Name]]</f>
        <v xml:space="preserve">Western red cedar </v>
      </c>
      <c r="F48" s="37">
        <f>Table1[[#This Row],[Diameter (inches)]]</f>
        <v>24</v>
      </c>
      <c r="G48" s="37">
        <f>Table1[[#This Row],[Avg. Dripline (ft)]]</f>
        <v>15</v>
      </c>
      <c r="H48" s="37">
        <f>Table1[[#This Row],[Height]]</f>
        <v>60</v>
      </c>
      <c r="I48" s="37" t="str">
        <f>Table1[[#This Row],[Condition]]</f>
        <v>Good</v>
      </c>
      <c r="J48" s="37">
        <f>Table1[[#This Row],[Exceptional Tree Status]]</f>
        <v>0</v>
      </c>
      <c r="K48" s="37" t="str">
        <f>IF(Table1[[#This Row],[Grove]]=0,"",Table1[[#This Row],[Grove]])</f>
        <v>Grove</v>
      </c>
      <c r="L48" s="37" t="str">
        <f>IF(Table1[[#This Row],[Regulated?]]=0,"",Table1[[#This Row],[Regulated?]])</f>
        <v>Y</v>
      </c>
      <c r="M48" s="37" t="str">
        <f>IF(Table1[[#This Row],[Exceptional Tree Removal Justified?]]=0,"",Table1[[#This Row],[Exceptional Tree Removal Justified?]])</f>
        <v/>
      </c>
      <c r="N48" s="37">
        <f>Table1[[#This Row],[Number of Replacements Required by Code]]</f>
        <v>0</v>
      </c>
      <c r="O48" s="37" t="str">
        <f>IF(Table1[[#This Row],[Replacement Reduction per MICC 19.10.070(B)(4)?]]=0,"",Table1[[#This Row],[Replacement Reduction per MICC 19.10.070(B)(4)?]])</f>
        <v/>
      </c>
      <c r="P48" s="37" t="str">
        <f>IF(Table1[[#This Row],[Number of Replacements Required if Reduced]]=0,"",Table1[[#This Row],[Number of Replacements Required if Reduced]])</f>
        <v/>
      </c>
      <c r="Q48" s="37" t="str">
        <f>IF(Table1[[#This Row],[Reason for Reduction (hazardous, poor health, dead, etc.)]]=0,"",Table1[[#This Row],[Reason for Reduction (hazardous, poor health, dead, etc.)]])</f>
        <v/>
      </c>
      <c r="R48" s="40">
        <f>Table1[[#This Row],[Total Replacement Trees Required per Tree]]</f>
        <v>0</v>
      </c>
      <c r="S48" s="37">
        <f>IF(Table1[[#This Row],[Preserve Priority]]=0,"",Table1[[#This Row],[Preserve Priority]])</f>
        <v>2</v>
      </c>
    </row>
    <row r="49" spans="1:19" x14ac:dyDescent="0.55000000000000004">
      <c r="A49" s="44">
        <f>Table1[[#This Row],[Tree ID]]</f>
        <v>8098</v>
      </c>
      <c r="B49" s="45" t="str">
        <f>Table1[[#This Row],[Number]]</f>
        <v>- RETAIN</v>
      </c>
      <c r="C49" s="37" t="str">
        <f>Table1[[#This Row],[Tree ID Number]]</f>
        <v>8098 – RETAIN</v>
      </c>
      <c r="D49" s="38" t="str">
        <f>Table1[[#This Row],[Species]]</f>
        <v>Acer macrophyllum</v>
      </c>
      <c r="E49" s="38" t="str">
        <f>Table1[[#This Row],[Common Name]]</f>
        <v xml:space="preserve">Big leaf maple </v>
      </c>
      <c r="F49" s="37">
        <f>Table1[[#This Row],[Diameter (inches)]]</f>
        <v>25</v>
      </c>
      <c r="G49" s="37">
        <f>Table1[[#This Row],[Avg. Dripline (ft)]]</f>
        <v>25</v>
      </c>
      <c r="H49" s="37">
        <f>Table1[[#This Row],[Height]]</f>
        <v>60</v>
      </c>
      <c r="I49" s="37" t="str">
        <f>Table1[[#This Row],[Condition]]</f>
        <v>Poor</v>
      </c>
      <c r="J49" s="37">
        <f>Table1[[#This Row],[Exceptional Tree Status]]</f>
        <v>0</v>
      </c>
      <c r="K49" s="37" t="str">
        <f>IF(Table1[[#This Row],[Grove]]=0,"",Table1[[#This Row],[Grove]])</f>
        <v>Grove</v>
      </c>
      <c r="L49" s="37" t="str">
        <f>IF(Table1[[#This Row],[Regulated?]]=0,"",Table1[[#This Row],[Regulated?]])</f>
        <v>Y</v>
      </c>
      <c r="M49" s="37" t="str">
        <f>IF(Table1[[#This Row],[Exceptional Tree Removal Justified?]]=0,"",Table1[[#This Row],[Exceptional Tree Removal Justified?]])</f>
        <v/>
      </c>
      <c r="N49" s="37">
        <f>Table1[[#This Row],[Number of Replacements Required by Code]]</f>
        <v>0</v>
      </c>
      <c r="O49" s="37" t="str">
        <f>IF(Table1[[#This Row],[Replacement Reduction per MICC 19.10.070(B)(4)?]]=0,"",Table1[[#This Row],[Replacement Reduction per MICC 19.10.070(B)(4)?]])</f>
        <v/>
      </c>
      <c r="P49" s="37" t="str">
        <f>IF(Table1[[#This Row],[Number of Replacements Required if Reduced]]=0,"",Table1[[#This Row],[Number of Replacements Required if Reduced]])</f>
        <v/>
      </c>
      <c r="Q49" s="37" t="str">
        <f>IF(Table1[[#This Row],[Reason for Reduction (hazardous, poor health, dead, etc.)]]=0,"",Table1[[#This Row],[Reason for Reduction (hazardous, poor health, dead, etc.)]])</f>
        <v/>
      </c>
      <c r="R49" s="40">
        <f>Table1[[#This Row],[Total Replacement Trees Required per Tree]]</f>
        <v>0</v>
      </c>
      <c r="S49" s="37">
        <f>IF(Table1[[#This Row],[Preserve Priority]]=0,"",Table1[[#This Row],[Preserve Priority]])</f>
        <v>3</v>
      </c>
    </row>
    <row r="50" spans="1:19" x14ac:dyDescent="0.55000000000000004">
      <c r="A50" s="44">
        <f>Table1[[#This Row],[Tree ID]]</f>
        <v>8099</v>
      </c>
      <c r="B50" s="45" t="str">
        <f>Table1[[#This Row],[Number]]</f>
        <v/>
      </c>
      <c r="C50" s="37">
        <f>Table1[[#This Row],[Tree ID Number]]</f>
        <v>8099</v>
      </c>
      <c r="D50" s="38" t="str">
        <f>Table1[[#This Row],[Species]]</f>
        <v>Acer macrophyllum</v>
      </c>
      <c r="E50" s="38" t="str">
        <f>Table1[[#This Row],[Common Name]]</f>
        <v xml:space="preserve">Big leaf maple </v>
      </c>
      <c r="F50" s="37">
        <f>Table1[[#This Row],[Diameter (inches)]]</f>
        <v>23</v>
      </c>
      <c r="G50" s="37">
        <f>Table1[[#This Row],[Avg. Dripline (ft)]]</f>
        <v>20</v>
      </c>
      <c r="H50" s="37">
        <f>Table1[[#This Row],[Height]]</f>
        <v>60</v>
      </c>
      <c r="I50" s="37" t="str">
        <f>Table1[[#This Row],[Condition]]</f>
        <v>Poor</v>
      </c>
      <c r="J50" s="37">
        <f>Table1[[#This Row],[Exceptional Tree Status]]</f>
        <v>0</v>
      </c>
      <c r="K50" s="37" t="str">
        <f>IF(Table1[[#This Row],[Grove]]=0,"",Table1[[#This Row],[Grove]])</f>
        <v>Grove</v>
      </c>
      <c r="L50" s="37" t="str">
        <f>IF(Table1[[#This Row],[Regulated?]]=0,"",Table1[[#This Row],[Regulated?]])</f>
        <v>Y</v>
      </c>
      <c r="M50" s="37" t="str">
        <f>IF(Table1[[#This Row],[Exceptional Tree Removal Justified?]]=0,"",Table1[[#This Row],[Exceptional Tree Removal Justified?]])</f>
        <v>N/A</v>
      </c>
      <c r="N50" s="37">
        <f>Table1[[#This Row],[Number of Replacements Required by Code]]</f>
        <v>6</v>
      </c>
      <c r="O50" s="37" t="str">
        <f>IF(Table1[[#This Row],[Replacement Reduction per MICC 19.10.070(B)(4)?]]=0,"",Table1[[#This Row],[Replacement Reduction per MICC 19.10.070(B)(4)?]])</f>
        <v>Y</v>
      </c>
      <c r="P50" s="37">
        <f>IF(Table1[[#This Row],[Number of Replacements Required if Reduced]]=0,"",Table1[[#This Row],[Number of Replacements Required if Reduced]])</f>
        <v>1</v>
      </c>
      <c r="Q50" s="37" t="str">
        <f>IF(Table1[[#This Row],[Reason for Reduction (hazardous, poor health, dead, etc.)]]=0,"",Table1[[#This Row],[Reason for Reduction (hazardous, poor health, dead, etc.)]])</f>
        <v>Poor Condition per Arborist Report</v>
      </c>
      <c r="R50" s="40">
        <f>Table1[[#This Row],[Total Replacement Trees Required per Tree]]</f>
        <v>1</v>
      </c>
      <c r="S50" s="37">
        <f>IF(Table1[[#This Row],[Preserve Priority]]=0,"",Table1[[#This Row],[Preserve Priority]])</f>
        <v>3</v>
      </c>
    </row>
    <row r="51" spans="1:19" x14ac:dyDescent="0.55000000000000004">
      <c r="A51" s="44">
        <f>Table1[[#This Row],[Tree ID]]</f>
        <v>8100</v>
      </c>
      <c r="B51" s="45" t="str">
        <f>Table1[[#This Row],[Number]]</f>
        <v>- RETAIN</v>
      </c>
      <c r="C51" s="37" t="str">
        <f>Table1[[#This Row],[Tree ID Number]]</f>
        <v>8100 – RETAIN</v>
      </c>
      <c r="D51" s="38" t="str">
        <f>Table1[[#This Row],[Species]]</f>
        <v>Acer macrophyllum</v>
      </c>
      <c r="E51" s="38" t="str">
        <f>Table1[[#This Row],[Common Name]]</f>
        <v xml:space="preserve">Big leaf maple </v>
      </c>
      <c r="F51" s="37">
        <f>Table1[[#This Row],[Diameter (inches)]]</f>
        <v>14.2</v>
      </c>
      <c r="G51" s="37">
        <f>Table1[[#This Row],[Avg. Dripline (ft)]]</f>
        <v>15</v>
      </c>
      <c r="H51" s="37">
        <f>Table1[[#This Row],[Height]]</f>
        <v>60</v>
      </c>
      <c r="I51" s="37" t="str">
        <f>Table1[[#This Row],[Condition]]</f>
        <v>Fair</v>
      </c>
      <c r="J51" s="37">
        <f>Table1[[#This Row],[Exceptional Tree Status]]</f>
        <v>0</v>
      </c>
      <c r="K51" s="37" t="str">
        <f>IF(Table1[[#This Row],[Grove]]=0,"",Table1[[#This Row],[Grove]])</f>
        <v>Grove</v>
      </c>
      <c r="L51" s="37" t="str">
        <f>IF(Table1[[#This Row],[Regulated?]]=0,"",Table1[[#This Row],[Regulated?]])</f>
        <v>Y</v>
      </c>
      <c r="M51" s="37" t="str">
        <f>IF(Table1[[#This Row],[Exceptional Tree Removal Justified?]]=0,"",Table1[[#This Row],[Exceptional Tree Removal Justified?]])</f>
        <v/>
      </c>
      <c r="N51" s="37">
        <f>Table1[[#This Row],[Number of Replacements Required by Code]]</f>
        <v>0</v>
      </c>
      <c r="O51" s="37" t="str">
        <f>IF(Table1[[#This Row],[Replacement Reduction per MICC 19.10.070(B)(4)?]]=0,"",Table1[[#This Row],[Replacement Reduction per MICC 19.10.070(B)(4)?]])</f>
        <v/>
      </c>
      <c r="P51" s="37" t="str">
        <f>IF(Table1[[#This Row],[Number of Replacements Required if Reduced]]=0,"",Table1[[#This Row],[Number of Replacements Required if Reduced]])</f>
        <v/>
      </c>
      <c r="Q51" s="37" t="str">
        <f>IF(Table1[[#This Row],[Reason for Reduction (hazardous, poor health, dead, etc.)]]=0,"",Table1[[#This Row],[Reason for Reduction (hazardous, poor health, dead, etc.)]])</f>
        <v/>
      </c>
      <c r="R51" s="40">
        <f>Table1[[#This Row],[Total Replacement Trees Required per Tree]]</f>
        <v>0</v>
      </c>
      <c r="S51" s="37">
        <f>IF(Table1[[#This Row],[Preserve Priority]]=0,"",Table1[[#This Row],[Preserve Priority]])</f>
        <v>2</v>
      </c>
    </row>
    <row r="52" spans="1:19" x14ac:dyDescent="0.55000000000000004">
      <c r="A52" s="44">
        <f>Table1[[#This Row],[Tree ID]]</f>
        <v>8101</v>
      </c>
      <c r="B52" s="45" t="str">
        <f>Table1[[#This Row],[Number]]</f>
        <v/>
      </c>
      <c r="C52" s="37">
        <f>Table1[[#This Row],[Tree ID Number]]</f>
        <v>8101</v>
      </c>
      <c r="D52" s="38" t="str">
        <f>Table1[[#This Row],[Species]]</f>
        <v>Acer macrophyllum</v>
      </c>
      <c r="E52" s="38" t="str">
        <f>Table1[[#This Row],[Common Name]]</f>
        <v xml:space="preserve">Big leaf maple </v>
      </c>
      <c r="F52" s="37">
        <f>Table1[[#This Row],[Diameter (inches)]]</f>
        <v>27</v>
      </c>
      <c r="G52" s="37">
        <f>Table1[[#This Row],[Avg. Dripline (ft)]]</f>
        <v>25</v>
      </c>
      <c r="H52" s="37">
        <f>Table1[[#This Row],[Height]]</f>
        <v>50</v>
      </c>
      <c r="I52" s="37" t="str">
        <f>Table1[[#This Row],[Condition]]</f>
        <v>Fair</v>
      </c>
      <c r="J52" s="37">
        <f>Table1[[#This Row],[Exceptional Tree Status]]</f>
        <v>0</v>
      </c>
      <c r="K52" s="37" t="str">
        <f>IF(Table1[[#This Row],[Grove]]=0,"",Table1[[#This Row],[Grove]])</f>
        <v>Grove</v>
      </c>
      <c r="L52" s="37" t="str">
        <f>IF(Table1[[#This Row],[Regulated?]]=0,"",Table1[[#This Row],[Regulated?]])</f>
        <v>Y</v>
      </c>
      <c r="M52" s="37" t="str">
        <f>IF(Table1[[#This Row],[Exceptional Tree Removal Justified?]]=0,"",Table1[[#This Row],[Exceptional Tree Removal Justified?]])</f>
        <v>N/A</v>
      </c>
      <c r="N52" s="37">
        <f>Table1[[#This Row],[Number of Replacements Required by Code]]</f>
        <v>6</v>
      </c>
      <c r="O52" s="37" t="str">
        <f>IF(Table1[[#This Row],[Replacement Reduction per MICC 19.10.070(B)(4)?]]=0,"",Table1[[#This Row],[Replacement Reduction per MICC 19.10.070(B)(4)?]])</f>
        <v>Y</v>
      </c>
      <c r="P52" s="37">
        <f>IF(Table1[[#This Row],[Number of Replacements Required if Reduced]]=0,"",Table1[[#This Row],[Number of Replacements Required if Reduced]])</f>
        <v>3</v>
      </c>
      <c r="Q52" s="37" t="str">
        <f>IF(Table1[[#This Row],[Reason for Reduction (hazardous, poor health, dead, etc.)]]=0,"",Table1[[#This Row],[Reason for Reduction (hazardous, poor health, dead, etc.)]])</f>
        <v>Not exceptional per MICC definition of exceptional tree; &gt;24" - 36"</v>
      </c>
      <c r="R52" s="40">
        <f>Table1[[#This Row],[Total Replacement Trees Required per Tree]]</f>
        <v>3</v>
      </c>
      <c r="S52" s="37">
        <f>IF(Table1[[#This Row],[Preserve Priority]]=0,"",Table1[[#This Row],[Preserve Priority]])</f>
        <v>2</v>
      </c>
    </row>
    <row r="53" spans="1:19" x14ac:dyDescent="0.55000000000000004">
      <c r="A53" s="44">
        <f>Table1[[#This Row],[Tree ID]]</f>
        <v>8102</v>
      </c>
      <c r="B53" s="45" t="str">
        <f>Table1[[#This Row],[Number]]</f>
        <v/>
      </c>
      <c r="C53" s="37">
        <f>Table1[[#This Row],[Tree ID Number]]</f>
        <v>8102</v>
      </c>
      <c r="D53" s="38" t="str">
        <f>Table1[[#This Row],[Species]]</f>
        <v>Thuja pilcata</v>
      </c>
      <c r="E53" s="38" t="str">
        <f>Table1[[#This Row],[Common Name]]</f>
        <v xml:space="preserve">Western red cedar </v>
      </c>
      <c r="F53" s="37">
        <f>Table1[[#This Row],[Diameter (inches)]]</f>
        <v>28</v>
      </c>
      <c r="G53" s="37">
        <f>Table1[[#This Row],[Avg. Dripline (ft)]]</f>
        <v>25</v>
      </c>
      <c r="H53" s="37">
        <f>Table1[[#This Row],[Height]]</f>
        <v>81</v>
      </c>
      <c r="I53" s="37" t="str">
        <f>Table1[[#This Row],[Condition]]</f>
        <v>Fair</v>
      </c>
      <c r="J53" s="37">
        <f>Table1[[#This Row],[Exceptional Tree Status]]</f>
        <v>0</v>
      </c>
      <c r="K53" s="37" t="str">
        <f>IF(Table1[[#This Row],[Grove]]=0,"",Table1[[#This Row],[Grove]])</f>
        <v>Grove</v>
      </c>
      <c r="L53" s="37" t="str">
        <f>IF(Table1[[#This Row],[Regulated?]]=0,"",Table1[[#This Row],[Regulated?]])</f>
        <v>Y</v>
      </c>
      <c r="M53" s="37" t="str">
        <f>IF(Table1[[#This Row],[Exceptional Tree Removal Justified?]]=0,"",Table1[[#This Row],[Exceptional Tree Removal Justified?]])</f>
        <v>N/A</v>
      </c>
      <c r="N53" s="37">
        <f>Table1[[#This Row],[Number of Replacements Required by Code]]</f>
        <v>6</v>
      </c>
      <c r="O53" s="37" t="str">
        <f>IF(Table1[[#This Row],[Replacement Reduction per MICC 19.10.070(B)(4)?]]=0,"",Table1[[#This Row],[Replacement Reduction per MICC 19.10.070(B)(4)?]])</f>
        <v>Y</v>
      </c>
      <c r="P53" s="37">
        <f>IF(Table1[[#This Row],[Number of Replacements Required if Reduced]]=0,"",Table1[[#This Row],[Number of Replacements Required if Reduced]])</f>
        <v>3</v>
      </c>
      <c r="Q53" s="37" t="str">
        <f>IF(Table1[[#This Row],[Reason for Reduction (hazardous, poor health, dead, etc.)]]=0,"",Table1[[#This Row],[Reason for Reduction (hazardous, poor health, dead, etc.)]])</f>
        <v>Not exceptional per MICC definition of exceptional tree; &gt;24" - 36"</v>
      </c>
      <c r="R53" s="40">
        <f>Table1[[#This Row],[Total Replacement Trees Required per Tree]]</f>
        <v>3</v>
      </c>
      <c r="S53" s="37">
        <f>IF(Table1[[#This Row],[Preserve Priority]]=0,"",Table1[[#This Row],[Preserve Priority]])</f>
        <v>2</v>
      </c>
    </row>
    <row r="54" spans="1:19" x14ac:dyDescent="0.55000000000000004">
      <c r="A54" s="44">
        <f>Table1[[#This Row],[Tree ID]]</f>
        <v>8103</v>
      </c>
      <c r="B54" s="45" t="str">
        <f>Table1[[#This Row],[Number]]</f>
        <v/>
      </c>
      <c r="C54" s="37">
        <f>Table1[[#This Row],[Tree ID Number]]</f>
        <v>8103</v>
      </c>
      <c r="D54" s="38" t="str">
        <f>Table1[[#This Row],[Species]]</f>
        <v>Acer macrophyllum</v>
      </c>
      <c r="E54" s="38" t="str">
        <f>Table1[[#This Row],[Common Name]]</f>
        <v xml:space="preserve">Big leaf maple </v>
      </c>
      <c r="F54" s="37">
        <f>Table1[[#This Row],[Diameter (inches)]]</f>
        <v>19</v>
      </c>
      <c r="G54" s="37">
        <f>Table1[[#This Row],[Avg. Dripline (ft)]]</f>
        <v>25</v>
      </c>
      <c r="H54" s="37">
        <f>Table1[[#This Row],[Height]]</f>
        <v>74</v>
      </c>
      <c r="I54" s="37" t="str">
        <f>Table1[[#This Row],[Condition]]</f>
        <v>Fair</v>
      </c>
      <c r="J54" s="37">
        <f>Table1[[#This Row],[Exceptional Tree Status]]</f>
        <v>0</v>
      </c>
      <c r="K54" s="37" t="str">
        <f>IF(Table1[[#This Row],[Grove]]=0,"",Table1[[#This Row],[Grove]])</f>
        <v>Grove</v>
      </c>
      <c r="L54" s="37" t="str">
        <f>IF(Table1[[#This Row],[Regulated?]]=0,"",Table1[[#This Row],[Regulated?]])</f>
        <v>Y</v>
      </c>
      <c r="M54" s="37" t="str">
        <f>IF(Table1[[#This Row],[Exceptional Tree Removal Justified?]]=0,"",Table1[[#This Row],[Exceptional Tree Removal Justified?]])</f>
        <v>N/A</v>
      </c>
      <c r="N54" s="37">
        <f>Table1[[#This Row],[Number of Replacements Required by Code]]</f>
        <v>6</v>
      </c>
      <c r="O54" s="37" t="str">
        <f>IF(Table1[[#This Row],[Replacement Reduction per MICC 19.10.070(B)(4)?]]=0,"",Table1[[#This Row],[Replacement Reduction per MICC 19.10.070(B)(4)?]])</f>
        <v>Y</v>
      </c>
      <c r="P54" s="37">
        <f>IF(Table1[[#This Row],[Number of Replacements Required if Reduced]]=0,"",Table1[[#This Row],[Number of Replacements Required if Reduced]])</f>
        <v>2</v>
      </c>
      <c r="Q54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54" s="40">
        <f>Table1[[#This Row],[Total Replacement Trees Required per Tree]]</f>
        <v>2</v>
      </c>
      <c r="S54" s="37">
        <f>IF(Table1[[#This Row],[Preserve Priority]]=0,"",Table1[[#This Row],[Preserve Priority]])</f>
        <v>2</v>
      </c>
    </row>
    <row r="55" spans="1:19" ht="14.05" customHeight="1" x14ac:dyDescent="0.55000000000000004">
      <c r="A55" s="44">
        <f>Table1[[#This Row],[Tree ID]]</f>
        <v>8104</v>
      </c>
      <c r="B55" s="45" t="str">
        <f>Table1[[#This Row],[Number]]</f>
        <v/>
      </c>
      <c r="C55" s="37">
        <f>Table1[[#This Row],[Tree ID Number]]</f>
        <v>8104</v>
      </c>
      <c r="D55" s="38" t="str">
        <f>Table1[[#This Row],[Species]]</f>
        <v>Acer macrophyllum</v>
      </c>
      <c r="E55" s="38" t="str">
        <f>Table1[[#This Row],[Common Name]]</f>
        <v xml:space="preserve">Big leaf maple </v>
      </c>
      <c r="F55" s="37">
        <f>Table1[[#This Row],[Diameter (inches)]]</f>
        <v>23</v>
      </c>
      <c r="G55" s="37">
        <f>Table1[[#This Row],[Avg. Dripline (ft)]]</f>
        <v>25</v>
      </c>
      <c r="H55" s="37">
        <f>Table1[[#This Row],[Height]]</f>
        <v>80</v>
      </c>
      <c r="I55" s="37" t="str">
        <f>Table1[[#This Row],[Condition]]</f>
        <v>Good</v>
      </c>
      <c r="J55" s="37">
        <f>Table1[[#This Row],[Exceptional Tree Status]]</f>
        <v>0</v>
      </c>
      <c r="K55" s="37" t="str">
        <f>IF(Table1[[#This Row],[Grove]]=0,"",Table1[[#This Row],[Grove]])</f>
        <v>Grove</v>
      </c>
      <c r="L55" s="37" t="str">
        <f>IF(Table1[[#This Row],[Regulated?]]=0,"",Table1[[#This Row],[Regulated?]])</f>
        <v>Y</v>
      </c>
      <c r="M55" s="37" t="str">
        <f>IF(Table1[[#This Row],[Exceptional Tree Removal Justified?]]=0,"",Table1[[#This Row],[Exceptional Tree Removal Justified?]])</f>
        <v>N/A</v>
      </c>
      <c r="N55" s="37">
        <f>Table1[[#This Row],[Number of Replacements Required by Code]]</f>
        <v>6</v>
      </c>
      <c r="O55" s="37" t="str">
        <f>IF(Table1[[#This Row],[Replacement Reduction per MICC 19.10.070(B)(4)?]]=0,"",Table1[[#This Row],[Replacement Reduction per MICC 19.10.070(B)(4)?]])</f>
        <v>Y</v>
      </c>
      <c r="P55" s="37">
        <f>IF(Table1[[#This Row],[Number of Replacements Required if Reduced]]=0,"",Table1[[#This Row],[Number of Replacements Required if Reduced]])</f>
        <v>2</v>
      </c>
      <c r="Q55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55" s="40">
        <f>Table1[[#This Row],[Total Replacement Trees Required per Tree]]</f>
        <v>2</v>
      </c>
      <c r="S55" s="37">
        <f>IF(Table1[[#This Row],[Preserve Priority]]=0,"",Table1[[#This Row],[Preserve Priority]])</f>
        <v>2</v>
      </c>
    </row>
    <row r="56" spans="1:19" ht="14.05" customHeight="1" x14ac:dyDescent="0.55000000000000004">
      <c r="A56" s="44">
        <f>Table1[[#This Row],[Tree ID]]</f>
        <v>8105</v>
      </c>
      <c r="B56" s="45" t="str">
        <f>Table1[[#This Row],[Number]]</f>
        <v/>
      </c>
      <c r="C56" s="37">
        <f>Table1[[#This Row],[Tree ID Number]]</f>
        <v>8105</v>
      </c>
      <c r="D56" s="38" t="str">
        <f>Table1[[#This Row],[Species]]</f>
        <v>Acer macrophyllum</v>
      </c>
      <c r="E56" s="38" t="str">
        <f>Table1[[#This Row],[Common Name]]</f>
        <v xml:space="preserve">Big leaf maple </v>
      </c>
      <c r="F56" s="37">
        <f>Table1[[#This Row],[Diameter (inches)]]</f>
        <v>21</v>
      </c>
      <c r="G56" s="37">
        <f>Table1[[#This Row],[Avg. Dripline (ft)]]</f>
        <v>25</v>
      </c>
      <c r="H56" s="37">
        <f>Table1[[#This Row],[Height]]</f>
        <v>80</v>
      </c>
      <c r="I56" s="37" t="str">
        <f>Table1[[#This Row],[Condition]]</f>
        <v>Fair</v>
      </c>
      <c r="J56" s="37">
        <f>Table1[[#This Row],[Exceptional Tree Status]]</f>
        <v>0</v>
      </c>
      <c r="K56" s="37" t="str">
        <f>IF(Table1[[#This Row],[Grove]]=0,"",Table1[[#This Row],[Grove]])</f>
        <v>Grove</v>
      </c>
      <c r="L56" s="37" t="str">
        <f>IF(Table1[[#This Row],[Regulated?]]=0,"",Table1[[#This Row],[Regulated?]])</f>
        <v>Y</v>
      </c>
      <c r="M56" s="37" t="str">
        <f>IF(Table1[[#This Row],[Exceptional Tree Removal Justified?]]=0,"",Table1[[#This Row],[Exceptional Tree Removal Justified?]])</f>
        <v>N/A</v>
      </c>
      <c r="N56" s="37">
        <f>Table1[[#This Row],[Number of Replacements Required by Code]]</f>
        <v>6</v>
      </c>
      <c r="O56" s="37" t="str">
        <f>IF(Table1[[#This Row],[Replacement Reduction per MICC 19.10.070(B)(4)?]]=0,"",Table1[[#This Row],[Replacement Reduction per MICC 19.10.070(B)(4)?]])</f>
        <v>Y</v>
      </c>
      <c r="P56" s="37">
        <f>IF(Table1[[#This Row],[Number of Replacements Required if Reduced]]=0,"",Table1[[#This Row],[Number of Replacements Required if Reduced]])</f>
        <v>2</v>
      </c>
      <c r="Q56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56" s="40">
        <f>Table1[[#This Row],[Total Replacement Trees Required per Tree]]</f>
        <v>2</v>
      </c>
      <c r="S56" s="37">
        <f>IF(Table1[[#This Row],[Preserve Priority]]=0,"",Table1[[#This Row],[Preserve Priority]])</f>
        <v>2</v>
      </c>
    </row>
    <row r="57" spans="1:19" ht="14.05" customHeight="1" x14ac:dyDescent="0.55000000000000004">
      <c r="A57" s="44">
        <f>Table1[[#This Row],[Tree ID]]</f>
        <v>8106</v>
      </c>
      <c r="B57" s="45" t="str">
        <f>Table1[[#This Row],[Number]]</f>
        <v/>
      </c>
      <c r="C57" s="37">
        <f>Table1[[#This Row],[Tree ID Number]]</f>
        <v>8106</v>
      </c>
      <c r="D57" s="38" t="str">
        <f>Table1[[#This Row],[Species]]</f>
        <v>Acer macrophyllum</v>
      </c>
      <c r="E57" s="38" t="str">
        <f>Table1[[#This Row],[Common Name]]</f>
        <v xml:space="preserve">Big leaf maple </v>
      </c>
      <c r="F57" s="37">
        <f>Table1[[#This Row],[Diameter (inches)]]</f>
        <v>14.9</v>
      </c>
      <c r="G57" s="37">
        <f>Table1[[#This Row],[Avg. Dripline (ft)]]</f>
        <v>15</v>
      </c>
      <c r="H57" s="37">
        <f>Table1[[#This Row],[Height]]</f>
        <v>60</v>
      </c>
      <c r="I57" s="37" t="str">
        <f>Table1[[#This Row],[Condition]]</f>
        <v>Very Poor</v>
      </c>
      <c r="J57" s="37">
        <f>Table1[[#This Row],[Exceptional Tree Status]]</f>
        <v>0</v>
      </c>
      <c r="K57" s="37" t="str">
        <f>IF(Table1[[#This Row],[Grove]]=0,"",Table1[[#This Row],[Grove]])</f>
        <v>Grove</v>
      </c>
      <c r="L57" s="37" t="str">
        <f>IF(Table1[[#This Row],[Regulated?]]=0,"",Table1[[#This Row],[Regulated?]])</f>
        <v>Y</v>
      </c>
      <c r="M57" s="37" t="str">
        <f>IF(Table1[[#This Row],[Exceptional Tree Removal Justified?]]=0,"",Table1[[#This Row],[Exceptional Tree Removal Justified?]])</f>
        <v>N/A</v>
      </c>
      <c r="N57" s="37">
        <f>Table1[[#This Row],[Number of Replacements Required by Code]]</f>
        <v>6</v>
      </c>
      <c r="O57" s="37" t="str">
        <f>IF(Table1[[#This Row],[Replacement Reduction per MICC 19.10.070(B)(4)?]]=0,"",Table1[[#This Row],[Replacement Reduction per MICC 19.10.070(B)(4)?]])</f>
        <v>Y</v>
      </c>
      <c r="P57" s="37">
        <f>IF(Table1[[#This Row],[Number of Replacements Required if Reduced]]=0,"",Table1[[#This Row],[Number of Replacements Required if Reduced]])</f>
        <v>1</v>
      </c>
      <c r="Q57" s="37" t="str">
        <f>IF(Table1[[#This Row],[Reason for Reduction (hazardous, poor health, dead, etc.)]]=0,"",Table1[[#This Row],[Reason for Reduction (hazardous, poor health, dead, etc.)]])</f>
        <v>Very Poor Condition per Arborist Report</v>
      </c>
      <c r="R57" s="40">
        <f>Table1[[#This Row],[Total Replacement Trees Required per Tree]]</f>
        <v>1</v>
      </c>
      <c r="S57" s="37">
        <f>IF(Table1[[#This Row],[Preserve Priority]]=0,"",Table1[[#This Row],[Preserve Priority]])</f>
        <v>3</v>
      </c>
    </row>
    <row r="58" spans="1:19" ht="14.5" customHeight="1" x14ac:dyDescent="0.55000000000000004">
      <c r="A58" s="44">
        <f>Table1[[#This Row],[Tree ID]]</f>
        <v>8107</v>
      </c>
      <c r="B58" s="45" t="str">
        <f>Table1[[#This Row],[Number]]</f>
        <v/>
      </c>
      <c r="C58" s="37">
        <f>Table1[[#This Row],[Tree ID Number]]</f>
        <v>8107</v>
      </c>
      <c r="D58" s="38" t="str">
        <f>Table1[[#This Row],[Species]]</f>
        <v>Acer macrophyllum</v>
      </c>
      <c r="E58" s="38" t="str">
        <f>Table1[[#This Row],[Common Name]]</f>
        <v xml:space="preserve">Big leaf maple </v>
      </c>
      <c r="F58" s="37">
        <f>Table1[[#This Row],[Diameter (inches)]]</f>
        <v>20</v>
      </c>
      <c r="G58" s="37">
        <f>Table1[[#This Row],[Avg. Dripline (ft)]]</f>
        <v>25</v>
      </c>
      <c r="H58" s="37">
        <f>Table1[[#This Row],[Height]]</f>
        <v>65</v>
      </c>
      <c r="I58" s="37" t="str">
        <f>Table1[[#This Row],[Condition]]</f>
        <v>Fair</v>
      </c>
      <c r="J58" s="37">
        <f>Table1[[#This Row],[Exceptional Tree Status]]</f>
        <v>0</v>
      </c>
      <c r="K58" s="37" t="str">
        <f>IF(Table1[[#This Row],[Grove]]=0,"",Table1[[#This Row],[Grove]])</f>
        <v>Grove</v>
      </c>
      <c r="L58" s="37" t="str">
        <f>IF(Table1[[#This Row],[Regulated?]]=0,"",Table1[[#This Row],[Regulated?]])</f>
        <v>Y</v>
      </c>
      <c r="M58" s="37" t="str">
        <f>IF(Table1[[#This Row],[Exceptional Tree Removal Justified?]]=0,"",Table1[[#This Row],[Exceptional Tree Removal Justified?]])</f>
        <v>N/A</v>
      </c>
      <c r="N58" s="37">
        <f>Table1[[#This Row],[Number of Replacements Required by Code]]</f>
        <v>6</v>
      </c>
      <c r="O58" s="37" t="str">
        <f>IF(Table1[[#This Row],[Replacement Reduction per MICC 19.10.070(B)(4)?]]=0,"",Table1[[#This Row],[Replacement Reduction per MICC 19.10.070(B)(4)?]])</f>
        <v>Y</v>
      </c>
      <c r="P58" s="37">
        <f>IF(Table1[[#This Row],[Number of Replacements Required if Reduced]]=0,"",Table1[[#This Row],[Number of Replacements Required if Reduced]])</f>
        <v>2</v>
      </c>
      <c r="Q58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58" s="40">
        <f>Table1[[#This Row],[Total Replacement Trees Required per Tree]]</f>
        <v>2</v>
      </c>
      <c r="S58" s="37">
        <f>IF(Table1[[#This Row],[Preserve Priority]]=0,"",Table1[[#This Row],[Preserve Priority]])</f>
        <v>2</v>
      </c>
    </row>
    <row r="59" spans="1:19" ht="14.05" customHeight="1" x14ac:dyDescent="0.55000000000000004">
      <c r="A59" s="44">
        <f>Table1[[#This Row],[Tree ID]]</f>
        <v>8108</v>
      </c>
      <c r="B59" s="45" t="str">
        <f>Table1[[#This Row],[Number]]</f>
        <v/>
      </c>
      <c r="C59" s="37">
        <f>Table1[[#This Row],[Tree ID Number]]</f>
        <v>8108</v>
      </c>
      <c r="D59" s="38" t="str">
        <f>Table1[[#This Row],[Species]]</f>
        <v>Acer macrophyllum</v>
      </c>
      <c r="E59" s="38" t="str">
        <f>Table1[[#This Row],[Common Name]]</f>
        <v xml:space="preserve">Big leaf maple </v>
      </c>
      <c r="F59" s="37">
        <f>Table1[[#This Row],[Diameter (inches)]]</f>
        <v>13.5</v>
      </c>
      <c r="G59" s="37">
        <f>Table1[[#This Row],[Avg. Dripline (ft)]]</f>
        <v>10</v>
      </c>
      <c r="H59" s="37">
        <f>Table1[[#This Row],[Height]]</f>
        <v>51</v>
      </c>
      <c r="I59" s="37" t="str">
        <f>Table1[[#This Row],[Condition]]</f>
        <v>Very Poor</v>
      </c>
      <c r="J59" s="37">
        <f>Table1[[#This Row],[Exceptional Tree Status]]</f>
        <v>0</v>
      </c>
      <c r="K59" s="37" t="str">
        <f>IF(Table1[[#This Row],[Grove]]=0,"",Table1[[#This Row],[Grove]])</f>
        <v>Grove</v>
      </c>
      <c r="L59" s="37" t="str">
        <f>IF(Table1[[#This Row],[Regulated?]]=0,"",Table1[[#This Row],[Regulated?]])</f>
        <v>Y</v>
      </c>
      <c r="M59" s="37" t="str">
        <f>IF(Table1[[#This Row],[Exceptional Tree Removal Justified?]]=0,"",Table1[[#This Row],[Exceptional Tree Removal Justified?]])</f>
        <v>N/A</v>
      </c>
      <c r="N59" s="37">
        <f>Table1[[#This Row],[Number of Replacements Required by Code]]</f>
        <v>6</v>
      </c>
      <c r="O59" s="37" t="str">
        <f>IF(Table1[[#This Row],[Replacement Reduction per MICC 19.10.070(B)(4)?]]=0,"",Table1[[#This Row],[Replacement Reduction per MICC 19.10.070(B)(4)?]])</f>
        <v>Y</v>
      </c>
      <c r="P59" s="37">
        <f>IF(Table1[[#This Row],[Number of Replacements Required if Reduced]]=0,"",Table1[[#This Row],[Number of Replacements Required if Reduced]])</f>
        <v>1</v>
      </c>
      <c r="Q59" s="37" t="str">
        <f>IF(Table1[[#This Row],[Reason for Reduction (hazardous, poor health, dead, etc.)]]=0,"",Table1[[#This Row],[Reason for Reduction (hazardous, poor health, dead, etc.)]])</f>
        <v>Very Poor Condition per Arborist Report</v>
      </c>
      <c r="R59" s="40">
        <f>Table1[[#This Row],[Total Replacement Trees Required per Tree]]</f>
        <v>1</v>
      </c>
      <c r="S59" s="37">
        <f>IF(Table1[[#This Row],[Preserve Priority]]=0,"",Table1[[#This Row],[Preserve Priority]])</f>
        <v>3</v>
      </c>
    </row>
    <row r="60" spans="1:19" ht="14.05" customHeight="1" x14ac:dyDescent="0.55000000000000004">
      <c r="A60" s="44">
        <f>Table1[[#This Row],[Tree ID]]</f>
        <v>8109</v>
      </c>
      <c r="B60" s="45" t="str">
        <f>Table1[[#This Row],[Number]]</f>
        <v/>
      </c>
      <c r="C60" s="37">
        <f>Table1[[#This Row],[Tree ID Number]]</f>
        <v>8109</v>
      </c>
      <c r="D60" s="38" t="str">
        <f>Table1[[#This Row],[Species]]</f>
        <v>Acer macrophyllum</v>
      </c>
      <c r="E60" s="38" t="str">
        <f>Table1[[#This Row],[Common Name]]</f>
        <v xml:space="preserve">Big leaf maple </v>
      </c>
      <c r="F60" s="37">
        <f>Table1[[#This Row],[Diameter (inches)]]</f>
        <v>10</v>
      </c>
      <c r="G60" s="37">
        <f>Table1[[#This Row],[Avg. Dripline (ft)]]</f>
        <v>20</v>
      </c>
      <c r="H60" s="37">
        <f>Table1[[#This Row],[Height]]</f>
        <v>50</v>
      </c>
      <c r="I60" s="37" t="str">
        <f>Table1[[#This Row],[Condition]]</f>
        <v>Fair</v>
      </c>
      <c r="J60" s="37">
        <f>Table1[[#This Row],[Exceptional Tree Status]]</f>
        <v>0</v>
      </c>
      <c r="K60" s="37" t="str">
        <f>IF(Table1[[#This Row],[Grove]]=0,"",Table1[[#This Row],[Grove]])</f>
        <v>Grove</v>
      </c>
      <c r="L60" s="37" t="str">
        <f>IF(Table1[[#This Row],[Regulated?]]=0,"",Table1[[#This Row],[Regulated?]])</f>
        <v>Y</v>
      </c>
      <c r="M60" s="37" t="str">
        <f>IF(Table1[[#This Row],[Exceptional Tree Removal Justified?]]=0,"",Table1[[#This Row],[Exceptional Tree Removal Justified?]])</f>
        <v>N/A</v>
      </c>
      <c r="N60" s="37">
        <f>Table1[[#This Row],[Number of Replacements Required by Code]]</f>
        <v>6</v>
      </c>
      <c r="O60" s="37" t="str">
        <f>IF(Table1[[#This Row],[Replacement Reduction per MICC 19.10.070(B)(4)?]]=0,"",Table1[[#This Row],[Replacement Reduction per MICC 19.10.070(B)(4)?]])</f>
        <v>Y</v>
      </c>
      <c r="P60" s="37">
        <f>IF(Table1[[#This Row],[Number of Replacements Required if Reduced]]=0,"",Table1[[#This Row],[Number of Replacements Required if Reduced]])</f>
        <v>2</v>
      </c>
      <c r="Q60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60" s="40">
        <f>Table1[[#This Row],[Total Replacement Trees Required per Tree]]</f>
        <v>2</v>
      </c>
      <c r="S60" s="37">
        <f>IF(Table1[[#This Row],[Preserve Priority]]=0,"",Table1[[#This Row],[Preserve Priority]])</f>
        <v>2</v>
      </c>
    </row>
    <row r="61" spans="1:19" ht="14.5" customHeight="1" x14ac:dyDescent="0.55000000000000004">
      <c r="A61" s="44">
        <f>Table1[[#This Row],[Tree ID]]</f>
        <v>8110</v>
      </c>
      <c r="B61" s="45" t="str">
        <f>Table1[[#This Row],[Number]]</f>
        <v/>
      </c>
      <c r="C61" s="37">
        <f>Table1[[#This Row],[Tree ID Number]]</f>
        <v>8110</v>
      </c>
      <c r="D61" s="38" t="str">
        <f>Table1[[#This Row],[Species]]</f>
        <v>Acer macrophyllum</v>
      </c>
      <c r="E61" s="38" t="str">
        <f>Table1[[#This Row],[Common Name]]</f>
        <v xml:space="preserve">Big leaf maple </v>
      </c>
      <c r="F61" s="37">
        <f>Table1[[#This Row],[Diameter (inches)]]</f>
        <v>10</v>
      </c>
      <c r="G61" s="37">
        <f>Table1[[#This Row],[Avg. Dripline (ft)]]</f>
        <v>0</v>
      </c>
      <c r="H61" s="37">
        <f>Table1[[#This Row],[Height]]</f>
        <v>50</v>
      </c>
      <c r="I61" s="37" t="str">
        <f>Table1[[#This Row],[Condition]]</f>
        <v>Dead</v>
      </c>
      <c r="J61" s="37">
        <f>Table1[[#This Row],[Exceptional Tree Status]]</f>
        <v>0</v>
      </c>
      <c r="K61" s="37" t="str">
        <f>IF(Table1[[#This Row],[Grove]]=0,"",Table1[[#This Row],[Grove]])</f>
        <v>Grove</v>
      </c>
      <c r="L61" s="37" t="str">
        <f>IF(Table1[[#This Row],[Regulated?]]=0,"",Table1[[#This Row],[Regulated?]])</f>
        <v>N</v>
      </c>
      <c r="M61" s="37" t="str">
        <f>IF(Table1[[#This Row],[Exceptional Tree Removal Justified?]]=0,"",Table1[[#This Row],[Exceptional Tree Removal Justified?]])</f>
        <v>N/A</v>
      </c>
      <c r="N61" s="37">
        <f>Table1[[#This Row],[Number of Replacements Required by Code]]</f>
        <v>6</v>
      </c>
      <c r="O61" s="37" t="str">
        <f>IF(Table1[[#This Row],[Replacement Reduction per MICC 19.10.070(B)(4)?]]=0,"",Table1[[#This Row],[Replacement Reduction per MICC 19.10.070(B)(4)?]])</f>
        <v>Y</v>
      </c>
      <c r="P61" s="37" t="str">
        <f>IF(Table1[[#This Row],[Number of Replacements Required if Reduced]]=0,"",Table1[[#This Row],[Number of Replacements Required if Reduced]])</f>
        <v/>
      </c>
      <c r="Q61" s="37" t="str">
        <f>IF(Table1[[#This Row],[Reason for Reduction (hazardous, poor health, dead, etc.)]]=0,"",Table1[[#This Row],[Reason for Reduction (hazardous, poor health, dead, etc.)]])</f>
        <v>Dead</v>
      </c>
      <c r="R61" s="40">
        <f>Table1[[#This Row],[Total Replacement Trees Required per Tree]]</f>
        <v>0</v>
      </c>
      <c r="S61" s="37">
        <f>IF(Table1[[#This Row],[Preserve Priority]]=0,"",Table1[[#This Row],[Preserve Priority]])</f>
        <v>4</v>
      </c>
    </row>
    <row r="62" spans="1:19" x14ac:dyDescent="0.55000000000000004">
      <c r="A62" s="44">
        <f>Table1[[#This Row],[Tree ID]]</f>
        <v>8111</v>
      </c>
      <c r="B62" s="45" t="str">
        <f>Table1[[#This Row],[Number]]</f>
        <v/>
      </c>
      <c r="C62" s="37">
        <f>Table1[[#This Row],[Tree ID Number]]</f>
        <v>8111</v>
      </c>
      <c r="D62" s="38" t="str">
        <f>Table1[[#This Row],[Species]]</f>
        <v>Acer macrophyllum</v>
      </c>
      <c r="E62" s="38" t="str">
        <f>Table1[[#This Row],[Common Name]]</f>
        <v xml:space="preserve">Big leaf maple </v>
      </c>
      <c r="F62" s="37">
        <f>Table1[[#This Row],[Diameter (inches)]]</f>
        <v>17</v>
      </c>
      <c r="G62" s="37">
        <f>Table1[[#This Row],[Avg. Dripline (ft)]]</f>
        <v>15</v>
      </c>
      <c r="H62" s="37">
        <f>Table1[[#This Row],[Height]]</f>
        <v>66</v>
      </c>
      <c r="I62" s="37" t="str">
        <f>Table1[[#This Row],[Condition]]</f>
        <v>Good</v>
      </c>
      <c r="J62" s="37">
        <f>Table1[[#This Row],[Exceptional Tree Status]]</f>
        <v>0</v>
      </c>
      <c r="K62" s="37" t="str">
        <f>IF(Table1[[#This Row],[Grove]]=0,"",Table1[[#This Row],[Grove]])</f>
        <v>Grove</v>
      </c>
      <c r="L62" s="37" t="str">
        <f>IF(Table1[[#This Row],[Regulated?]]=0,"",Table1[[#This Row],[Regulated?]])</f>
        <v>Y</v>
      </c>
      <c r="M62" s="37" t="str">
        <f>IF(Table1[[#This Row],[Exceptional Tree Removal Justified?]]=0,"",Table1[[#This Row],[Exceptional Tree Removal Justified?]])</f>
        <v>N/A</v>
      </c>
      <c r="N62" s="37">
        <f>Table1[[#This Row],[Number of Replacements Required by Code]]</f>
        <v>6</v>
      </c>
      <c r="O62" s="37" t="str">
        <f>IF(Table1[[#This Row],[Replacement Reduction per MICC 19.10.070(B)(4)?]]=0,"",Table1[[#This Row],[Replacement Reduction per MICC 19.10.070(B)(4)?]])</f>
        <v>Y</v>
      </c>
      <c r="P62" s="37">
        <f>IF(Table1[[#This Row],[Number of Replacements Required if Reduced]]=0,"",Table1[[#This Row],[Number of Replacements Required if Reduced]])</f>
        <v>2</v>
      </c>
      <c r="Q62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62" s="40">
        <f>Table1[[#This Row],[Total Replacement Trees Required per Tree]]</f>
        <v>2</v>
      </c>
      <c r="S62" s="37">
        <f>IF(Table1[[#This Row],[Preserve Priority]]=0,"",Table1[[#This Row],[Preserve Priority]])</f>
        <v>2</v>
      </c>
    </row>
    <row r="63" spans="1:19" x14ac:dyDescent="0.55000000000000004">
      <c r="A63" s="44">
        <f>Table1[[#This Row],[Tree ID]]</f>
        <v>8112</v>
      </c>
      <c r="B63" s="45" t="str">
        <f>Table1[[#This Row],[Number]]</f>
        <v/>
      </c>
      <c r="C63" s="37">
        <f>Table1[[#This Row],[Tree ID Number]]</f>
        <v>8112</v>
      </c>
      <c r="D63" s="38" t="str">
        <f>Table1[[#This Row],[Species]]</f>
        <v>Acer macrophyllum</v>
      </c>
      <c r="E63" s="38" t="str">
        <f>Table1[[#This Row],[Common Name]]</f>
        <v xml:space="preserve">Big leaf maple </v>
      </c>
      <c r="F63" s="37">
        <f>Table1[[#This Row],[Diameter (inches)]]</f>
        <v>11</v>
      </c>
      <c r="G63" s="37">
        <f>Table1[[#This Row],[Avg. Dripline (ft)]]</f>
        <v>15</v>
      </c>
      <c r="H63" s="37">
        <f>Table1[[#This Row],[Height]]</f>
        <v>50</v>
      </c>
      <c r="I63" s="37" t="str">
        <f>Table1[[#This Row],[Condition]]</f>
        <v>Fair</v>
      </c>
      <c r="J63" s="37">
        <f>Table1[[#This Row],[Exceptional Tree Status]]</f>
        <v>0</v>
      </c>
      <c r="K63" s="37" t="str">
        <f>IF(Table1[[#This Row],[Grove]]=0,"",Table1[[#This Row],[Grove]])</f>
        <v>Grove</v>
      </c>
      <c r="L63" s="37" t="str">
        <f>IF(Table1[[#This Row],[Regulated?]]=0,"",Table1[[#This Row],[Regulated?]])</f>
        <v>Y</v>
      </c>
      <c r="M63" s="37" t="str">
        <f>IF(Table1[[#This Row],[Exceptional Tree Removal Justified?]]=0,"",Table1[[#This Row],[Exceptional Tree Removal Justified?]])</f>
        <v>N/A</v>
      </c>
      <c r="N63" s="37">
        <f>Table1[[#This Row],[Number of Replacements Required by Code]]</f>
        <v>6</v>
      </c>
      <c r="O63" s="37" t="str">
        <f>IF(Table1[[#This Row],[Replacement Reduction per MICC 19.10.070(B)(4)?]]=0,"",Table1[[#This Row],[Replacement Reduction per MICC 19.10.070(B)(4)?]])</f>
        <v>Y</v>
      </c>
      <c r="P63" s="37">
        <f>IF(Table1[[#This Row],[Number of Replacements Required if Reduced]]=0,"",Table1[[#This Row],[Number of Replacements Required if Reduced]])</f>
        <v>2</v>
      </c>
      <c r="Q63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63" s="40">
        <f>Table1[[#This Row],[Total Replacement Trees Required per Tree]]</f>
        <v>2</v>
      </c>
      <c r="S63" s="37">
        <f>IF(Table1[[#This Row],[Preserve Priority]]=0,"",Table1[[#This Row],[Preserve Priority]])</f>
        <v>2</v>
      </c>
    </row>
    <row r="64" spans="1:19" ht="14.05" customHeight="1" x14ac:dyDescent="0.55000000000000004">
      <c r="A64" s="44">
        <f>Table1[[#This Row],[Tree ID]]</f>
        <v>8113</v>
      </c>
      <c r="B64" s="45" t="str">
        <f>Table1[[#This Row],[Number]]</f>
        <v/>
      </c>
      <c r="C64" s="37">
        <f>Table1[[#This Row],[Tree ID Number]]</f>
        <v>8113</v>
      </c>
      <c r="D64" s="38" t="str">
        <f>Table1[[#This Row],[Species]]</f>
        <v>Acer macrophyllum</v>
      </c>
      <c r="E64" s="38" t="str">
        <f>Table1[[#This Row],[Common Name]]</f>
        <v xml:space="preserve">Big leaf maple </v>
      </c>
      <c r="F64" s="37">
        <f>Table1[[#This Row],[Diameter (inches)]]</f>
        <v>13</v>
      </c>
      <c r="G64" s="37">
        <f>Table1[[#This Row],[Avg. Dripline (ft)]]</f>
        <v>15</v>
      </c>
      <c r="H64" s="37">
        <f>Table1[[#This Row],[Height]]</f>
        <v>50</v>
      </c>
      <c r="I64" s="37" t="str">
        <f>Table1[[#This Row],[Condition]]</f>
        <v>Poor</v>
      </c>
      <c r="J64" s="37">
        <f>Table1[[#This Row],[Exceptional Tree Status]]</f>
        <v>0</v>
      </c>
      <c r="K64" s="37" t="str">
        <f>IF(Table1[[#This Row],[Grove]]=0,"",Table1[[#This Row],[Grove]])</f>
        <v>Grove</v>
      </c>
      <c r="L64" s="37" t="str">
        <f>IF(Table1[[#This Row],[Regulated?]]=0,"",Table1[[#This Row],[Regulated?]])</f>
        <v>Y</v>
      </c>
      <c r="M64" s="37" t="str">
        <f>IF(Table1[[#This Row],[Exceptional Tree Removal Justified?]]=0,"",Table1[[#This Row],[Exceptional Tree Removal Justified?]])</f>
        <v>N/A</v>
      </c>
      <c r="N64" s="37">
        <f>Table1[[#This Row],[Number of Replacements Required by Code]]</f>
        <v>6</v>
      </c>
      <c r="O64" s="37" t="str">
        <f>IF(Table1[[#This Row],[Replacement Reduction per MICC 19.10.070(B)(4)?]]=0,"",Table1[[#This Row],[Replacement Reduction per MICC 19.10.070(B)(4)?]])</f>
        <v>Y</v>
      </c>
      <c r="P64" s="37">
        <f>IF(Table1[[#This Row],[Number of Replacements Required if Reduced]]=0,"",Table1[[#This Row],[Number of Replacements Required if Reduced]])</f>
        <v>1</v>
      </c>
      <c r="Q64" s="37" t="str">
        <f>IF(Table1[[#This Row],[Reason for Reduction (hazardous, poor health, dead, etc.)]]=0,"",Table1[[#This Row],[Reason for Reduction (hazardous, poor health, dead, etc.)]])</f>
        <v>Poor Condition per Arborist Report</v>
      </c>
      <c r="R64" s="40">
        <f>Table1[[#This Row],[Total Replacement Trees Required per Tree]]</f>
        <v>1</v>
      </c>
      <c r="S64" s="37">
        <f>IF(Table1[[#This Row],[Preserve Priority]]=0,"",Table1[[#This Row],[Preserve Priority]])</f>
        <v>3</v>
      </c>
    </row>
    <row r="65" spans="1:19" ht="14.05" customHeight="1" x14ac:dyDescent="0.55000000000000004">
      <c r="A65" s="44">
        <f>Table1[[#This Row],[Tree ID]]</f>
        <v>8114</v>
      </c>
      <c r="B65" s="45" t="str">
        <f>Table1[[#This Row],[Number]]</f>
        <v/>
      </c>
      <c r="C65" s="37">
        <f>Table1[[#This Row],[Tree ID Number]]</f>
        <v>8114</v>
      </c>
      <c r="D65" s="38" t="str">
        <f>Table1[[#This Row],[Species]]</f>
        <v>Thuja pilcata</v>
      </c>
      <c r="E65" s="38" t="str">
        <f>Table1[[#This Row],[Common Name]]</f>
        <v xml:space="preserve">Western red cedar </v>
      </c>
      <c r="F65" s="37">
        <f>Table1[[#This Row],[Diameter (inches)]]</f>
        <v>32</v>
      </c>
      <c r="G65" s="37">
        <f>Table1[[#This Row],[Avg. Dripline (ft)]]</f>
        <v>25</v>
      </c>
      <c r="H65" s="37">
        <f>Table1[[#This Row],[Height]]</f>
        <v>80</v>
      </c>
      <c r="I65" s="37" t="str">
        <f>Table1[[#This Row],[Condition]]</f>
        <v>Critical</v>
      </c>
      <c r="J65" s="37" t="str">
        <f>Table1[[#This Row],[Exceptional Tree Status]]</f>
        <v>Exceptional (Grove)</v>
      </c>
      <c r="K65" s="37" t="str">
        <f>IF(Table1[[#This Row],[Grove]]=0,"",Table1[[#This Row],[Grove]])</f>
        <v>Grove</v>
      </c>
      <c r="L65" s="37" t="str">
        <f>IF(Table1[[#This Row],[Regulated?]]=0,"",Table1[[#This Row],[Regulated?]])</f>
        <v>Y</v>
      </c>
      <c r="M65" s="37" t="str">
        <f>IF(Table1[[#This Row],[Exceptional Tree Removal Justified?]]=0,"",Table1[[#This Row],[Exceptional Tree Removal Justified?]])</f>
        <v>N/A</v>
      </c>
      <c r="N65" s="37">
        <f>Table1[[#This Row],[Number of Replacements Required by Code]]</f>
        <v>6</v>
      </c>
      <c r="O65" s="37" t="str">
        <f>IF(Table1[[#This Row],[Replacement Reduction per MICC 19.10.070(B)(4)?]]=0,"",Table1[[#This Row],[Replacement Reduction per MICC 19.10.070(B)(4)?]])</f>
        <v>Y</v>
      </c>
      <c r="P65" s="37">
        <f>IF(Table1[[#This Row],[Number of Replacements Required if Reduced]]=0,"",Table1[[#This Row],[Number of Replacements Required if Reduced]])</f>
        <v>1</v>
      </c>
      <c r="Q65" s="37" t="str">
        <f>IF(Table1[[#This Row],[Reason for Reduction (hazardous, poor health, dead, etc.)]]=0,"",Table1[[#This Row],[Reason for Reduction (hazardous, poor health, dead, etc.)]])</f>
        <v>Critical Condition per Arborist Report</v>
      </c>
      <c r="R65" s="40">
        <f>Table1[[#This Row],[Total Replacement Trees Required per Tree]]</f>
        <v>1</v>
      </c>
      <c r="S65" s="37">
        <f>IF(Table1[[#This Row],[Preserve Priority]]=0,"",Table1[[#This Row],[Preserve Priority]])</f>
        <v>3</v>
      </c>
    </row>
    <row r="66" spans="1:19" ht="14.05" customHeight="1" x14ac:dyDescent="0.55000000000000004">
      <c r="A66" s="44">
        <f>Table1[[#This Row],[Tree ID]]</f>
        <v>8115</v>
      </c>
      <c r="B66" s="45" t="str">
        <f>Table1[[#This Row],[Number]]</f>
        <v/>
      </c>
      <c r="C66" s="37">
        <f>Table1[[#This Row],[Tree ID Number]]</f>
        <v>8115</v>
      </c>
      <c r="D66" s="38" t="str">
        <f>Table1[[#This Row],[Species]]</f>
        <v>Acer macrophyllum</v>
      </c>
      <c r="E66" s="38" t="str">
        <f>Table1[[#This Row],[Common Name]]</f>
        <v xml:space="preserve">Big leaf maple </v>
      </c>
      <c r="F66" s="37">
        <f>Table1[[#This Row],[Diameter (inches)]]</f>
        <v>12</v>
      </c>
      <c r="G66" s="37">
        <f>Table1[[#This Row],[Avg. Dripline (ft)]]</f>
        <v>18</v>
      </c>
      <c r="H66" s="37">
        <f>Table1[[#This Row],[Height]]</f>
        <v>42</v>
      </c>
      <c r="I66" s="37" t="str">
        <f>Table1[[#This Row],[Condition]]</f>
        <v>Fair</v>
      </c>
      <c r="J66" s="37">
        <f>Table1[[#This Row],[Exceptional Tree Status]]</f>
        <v>0</v>
      </c>
      <c r="K66" s="37" t="str">
        <f>IF(Table1[[#This Row],[Grove]]=0,"",Table1[[#This Row],[Grove]])</f>
        <v>Grove</v>
      </c>
      <c r="L66" s="37" t="str">
        <f>IF(Table1[[#This Row],[Regulated?]]=0,"",Table1[[#This Row],[Regulated?]])</f>
        <v>Y</v>
      </c>
      <c r="M66" s="37" t="str">
        <f>IF(Table1[[#This Row],[Exceptional Tree Removal Justified?]]=0,"",Table1[[#This Row],[Exceptional Tree Removal Justified?]])</f>
        <v>N/A</v>
      </c>
      <c r="N66" s="37">
        <f>Table1[[#This Row],[Number of Replacements Required by Code]]</f>
        <v>6</v>
      </c>
      <c r="O66" s="37" t="str">
        <f>IF(Table1[[#This Row],[Replacement Reduction per MICC 19.10.070(B)(4)?]]=0,"",Table1[[#This Row],[Replacement Reduction per MICC 19.10.070(B)(4)?]])</f>
        <v>Y</v>
      </c>
      <c r="P66" s="37">
        <f>IF(Table1[[#This Row],[Number of Replacements Required if Reduced]]=0,"",Table1[[#This Row],[Number of Replacements Required if Reduced]])</f>
        <v>2</v>
      </c>
      <c r="Q66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66" s="40">
        <f>Table1[[#This Row],[Total Replacement Trees Required per Tree]]</f>
        <v>2</v>
      </c>
      <c r="S66" s="37">
        <f>IF(Table1[[#This Row],[Preserve Priority]]=0,"",Table1[[#This Row],[Preserve Priority]])</f>
        <v>2</v>
      </c>
    </row>
    <row r="67" spans="1:19" ht="14.5" customHeight="1" x14ac:dyDescent="0.55000000000000004">
      <c r="A67" s="44">
        <f>Table1[[#This Row],[Tree ID]]</f>
        <v>8116</v>
      </c>
      <c r="B67" s="45" t="str">
        <f>Table1[[#This Row],[Number]]</f>
        <v/>
      </c>
      <c r="C67" s="37">
        <f>Table1[[#This Row],[Tree ID Number]]</f>
        <v>8116</v>
      </c>
      <c r="D67" s="38" t="str">
        <f>Table1[[#This Row],[Species]]</f>
        <v>Robinia pseudoacacia</v>
      </c>
      <c r="E67" s="38" t="str">
        <f>Table1[[#This Row],[Common Name]]</f>
        <v xml:space="preserve">Black locust </v>
      </c>
      <c r="F67" s="37">
        <f>Table1[[#This Row],[Diameter (inches)]]</f>
        <v>14</v>
      </c>
      <c r="G67" s="37">
        <f>Table1[[#This Row],[Avg. Dripline (ft)]]</f>
        <v>18</v>
      </c>
      <c r="H67" s="37">
        <f>Table1[[#This Row],[Height]]</f>
        <v>40</v>
      </c>
      <c r="I67" s="37" t="str">
        <f>Table1[[#This Row],[Condition]]</f>
        <v>Very Poor</v>
      </c>
      <c r="J67" s="37">
        <f>Table1[[#This Row],[Exceptional Tree Status]]</f>
        <v>0</v>
      </c>
      <c r="K67" s="37" t="str">
        <f>IF(Table1[[#This Row],[Grove]]=0,"",Table1[[#This Row],[Grove]])</f>
        <v>Grove</v>
      </c>
      <c r="L67" s="37" t="str">
        <f>IF(Table1[[#This Row],[Regulated?]]=0,"",Table1[[#This Row],[Regulated?]])</f>
        <v>Y</v>
      </c>
      <c r="M67" s="37" t="str">
        <f>IF(Table1[[#This Row],[Exceptional Tree Removal Justified?]]=0,"",Table1[[#This Row],[Exceptional Tree Removal Justified?]])</f>
        <v>N/A</v>
      </c>
      <c r="N67" s="37">
        <f>Table1[[#This Row],[Number of Replacements Required by Code]]</f>
        <v>6</v>
      </c>
      <c r="O67" s="37" t="str">
        <f>IF(Table1[[#This Row],[Replacement Reduction per MICC 19.10.070(B)(4)?]]=0,"",Table1[[#This Row],[Replacement Reduction per MICC 19.10.070(B)(4)?]])</f>
        <v>Y</v>
      </c>
      <c r="P67" s="37">
        <f>IF(Table1[[#This Row],[Number of Replacements Required if Reduced]]=0,"",Table1[[#This Row],[Number of Replacements Required if Reduced]])</f>
        <v>1</v>
      </c>
      <c r="Q67" s="37" t="str">
        <f>IF(Table1[[#This Row],[Reason for Reduction (hazardous, poor health, dead, etc.)]]=0,"",Table1[[#This Row],[Reason for Reduction (hazardous, poor health, dead, etc.)]])</f>
        <v>Very Poor Condition per Arborist Report</v>
      </c>
      <c r="R67" s="40">
        <f>Table1[[#This Row],[Total Replacement Trees Required per Tree]]</f>
        <v>1</v>
      </c>
      <c r="S67" s="37">
        <f>IF(Table1[[#This Row],[Preserve Priority]]=0,"",Table1[[#This Row],[Preserve Priority]])</f>
        <v>3</v>
      </c>
    </row>
    <row r="68" spans="1:19" ht="14.05" customHeight="1" x14ac:dyDescent="0.55000000000000004">
      <c r="A68" s="44">
        <f>Table1[[#This Row],[Tree ID]]</f>
        <v>8117</v>
      </c>
      <c r="B68" s="45" t="str">
        <f>Table1[[#This Row],[Number]]</f>
        <v/>
      </c>
      <c r="C68" s="37">
        <f>Table1[[#This Row],[Tree ID Number]]</f>
        <v>8117</v>
      </c>
      <c r="D68" s="38" t="str">
        <f>Table1[[#This Row],[Species]]</f>
        <v>Acer macrophyllum</v>
      </c>
      <c r="E68" s="38" t="str">
        <f>Table1[[#This Row],[Common Name]]</f>
        <v xml:space="preserve">Big leaf maple </v>
      </c>
      <c r="F68" s="37">
        <f>Table1[[#This Row],[Diameter (inches)]]</f>
        <v>17</v>
      </c>
      <c r="G68" s="37">
        <f>Table1[[#This Row],[Avg. Dripline (ft)]]</f>
        <v>20</v>
      </c>
      <c r="H68" s="37">
        <f>Table1[[#This Row],[Height]]</f>
        <v>45</v>
      </c>
      <c r="I68" s="37" t="str">
        <f>Table1[[#This Row],[Condition]]</f>
        <v>Fair</v>
      </c>
      <c r="J68" s="37">
        <f>Table1[[#This Row],[Exceptional Tree Status]]</f>
        <v>0</v>
      </c>
      <c r="K68" s="37" t="str">
        <f>IF(Table1[[#This Row],[Grove]]=0,"",Table1[[#This Row],[Grove]])</f>
        <v>Grove</v>
      </c>
      <c r="L68" s="37" t="str">
        <f>IF(Table1[[#This Row],[Regulated?]]=0,"",Table1[[#This Row],[Regulated?]])</f>
        <v>Y</v>
      </c>
      <c r="M68" s="37" t="str">
        <f>IF(Table1[[#This Row],[Exceptional Tree Removal Justified?]]=0,"",Table1[[#This Row],[Exceptional Tree Removal Justified?]])</f>
        <v>N/A</v>
      </c>
      <c r="N68" s="37">
        <f>Table1[[#This Row],[Number of Replacements Required by Code]]</f>
        <v>6</v>
      </c>
      <c r="O68" s="37" t="str">
        <f>IF(Table1[[#This Row],[Replacement Reduction per MICC 19.10.070(B)(4)?]]=0,"",Table1[[#This Row],[Replacement Reduction per MICC 19.10.070(B)(4)?]])</f>
        <v>Y</v>
      </c>
      <c r="P68" s="37">
        <f>IF(Table1[[#This Row],[Number of Replacements Required if Reduced]]=0,"",Table1[[#This Row],[Number of Replacements Required if Reduced]])</f>
        <v>2</v>
      </c>
      <c r="Q68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68" s="40">
        <f>Table1[[#This Row],[Total Replacement Trees Required per Tree]]</f>
        <v>2</v>
      </c>
      <c r="S68" s="37">
        <f>IF(Table1[[#This Row],[Preserve Priority]]=0,"",Table1[[#This Row],[Preserve Priority]])</f>
        <v>2</v>
      </c>
    </row>
    <row r="69" spans="1:19" ht="14.05" customHeight="1" x14ac:dyDescent="0.55000000000000004">
      <c r="A69" s="44">
        <f>Table1[[#This Row],[Tree ID]]</f>
        <v>8118</v>
      </c>
      <c r="B69" s="45" t="str">
        <f>Table1[[#This Row],[Number]]</f>
        <v/>
      </c>
      <c r="C69" s="37">
        <f>Table1[[#This Row],[Tree ID Number]]</f>
        <v>8118</v>
      </c>
      <c r="D69" s="38" t="str">
        <f>Table1[[#This Row],[Species]]</f>
        <v>Acer macrophyllum</v>
      </c>
      <c r="E69" s="38" t="str">
        <f>Table1[[#This Row],[Common Name]]</f>
        <v xml:space="preserve">Big leaf maple </v>
      </c>
      <c r="F69" s="37">
        <f>Table1[[#This Row],[Diameter (inches)]]</f>
        <v>12</v>
      </c>
      <c r="G69" s="37">
        <f>Table1[[#This Row],[Avg. Dripline (ft)]]</f>
        <v>15</v>
      </c>
      <c r="H69" s="37">
        <f>Table1[[#This Row],[Height]]</f>
        <v>45</v>
      </c>
      <c r="I69" s="37" t="str">
        <f>Table1[[#This Row],[Condition]]</f>
        <v>Fair</v>
      </c>
      <c r="J69" s="37">
        <f>Table1[[#This Row],[Exceptional Tree Status]]</f>
        <v>0</v>
      </c>
      <c r="K69" s="37" t="str">
        <f>IF(Table1[[#This Row],[Grove]]=0,"",Table1[[#This Row],[Grove]])</f>
        <v>Grove</v>
      </c>
      <c r="L69" s="37" t="str">
        <f>IF(Table1[[#This Row],[Regulated?]]=0,"",Table1[[#This Row],[Regulated?]])</f>
        <v>Y</v>
      </c>
      <c r="M69" s="37" t="str">
        <f>IF(Table1[[#This Row],[Exceptional Tree Removal Justified?]]=0,"",Table1[[#This Row],[Exceptional Tree Removal Justified?]])</f>
        <v>N/A</v>
      </c>
      <c r="N69" s="37">
        <f>Table1[[#This Row],[Number of Replacements Required by Code]]</f>
        <v>6</v>
      </c>
      <c r="O69" s="37" t="str">
        <f>IF(Table1[[#This Row],[Replacement Reduction per MICC 19.10.070(B)(4)?]]=0,"",Table1[[#This Row],[Replacement Reduction per MICC 19.10.070(B)(4)?]])</f>
        <v>Y</v>
      </c>
      <c r="P69" s="37">
        <f>IF(Table1[[#This Row],[Number of Replacements Required if Reduced]]=0,"",Table1[[#This Row],[Number of Replacements Required if Reduced]])</f>
        <v>2</v>
      </c>
      <c r="Q69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69" s="40">
        <f>Table1[[#This Row],[Total Replacement Trees Required per Tree]]</f>
        <v>2</v>
      </c>
      <c r="S69" s="37">
        <f>IF(Table1[[#This Row],[Preserve Priority]]=0,"",Table1[[#This Row],[Preserve Priority]])</f>
        <v>2</v>
      </c>
    </row>
    <row r="70" spans="1:19" ht="14.5" customHeight="1" x14ac:dyDescent="0.55000000000000004">
      <c r="A70" s="44">
        <f>Table1[[#This Row],[Tree ID]]</f>
        <v>8119</v>
      </c>
      <c r="B70" s="45" t="str">
        <f>Table1[[#This Row],[Number]]</f>
        <v/>
      </c>
      <c r="C70" s="37">
        <f>Table1[[#This Row],[Tree ID Number]]</f>
        <v>8119</v>
      </c>
      <c r="D70" s="38" t="str">
        <f>Table1[[#This Row],[Species]]</f>
        <v>Thuja pilcata</v>
      </c>
      <c r="E70" s="38" t="str">
        <f>Table1[[#This Row],[Common Name]]</f>
        <v xml:space="preserve">Western red cedar </v>
      </c>
      <c r="F70" s="37">
        <f>Table1[[#This Row],[Diameter (inches)]]</f>
        <v>38</v>
      </c>
      <c r="G70" s="37">
        <f>Table1[[#This Row],[Avg. Dripline (ft)]]</f>
        <v>20</v>
      </c>
      <c r="H70" s="37">
        <f>Table1[[#This Row],[Height]]</f>
        <v>80</v>
      </c>
      <c r="I70" s="37" t="str">
        <f>Table1[[#This Row],[Condition]]</f>
        <v>Fair</v>
      </c>
      <c r="J70" s="37" t="str">
        <f>Table1[[#This Row],[Exceptional Tree Status]]</f>
        <v>Exceptional (Grove)</v>
      </c>
      <c r="K70" s="37" t="str">
        <f>IF(Table1[[#This Row],[Grove]]=0,"",Table1[[#This Row],[Grove]])</f>
        <v>Grove</v>
      </c>
      <c r="L70" s="37" t="str">
        <f>IF(Table1[[#This Row],[Regulated?]]=0,"",Table1[[#This Row],[Regulated?]])</f>
        <v>Y</v>
      </c>
      <c r="M70" s="37" t="str">
        <f>IF(Table1[[#This Row],[Exceptional Tree Removal Justified?]]=0,"",Table1[[#This Row],[Exceptional Tree Removal Justified?]])</f>
        <v>N/A</v>
      </c>
      <c r="N70" s="37">
        <f>Table1[[#This Row],[Number of Replacements Required by Code]]</f>
        <v>6</v>
      </c>
      <c r="O70" s="37" t="str">
        <f>IF(Table1[[#This Row],[Replacement Reduction per MICC 19.10.070(B)(4)?]]=0,"",Table1[[#This Row],[Replacement Reduction per MICC 19.10.070(B)(4)?]])</f>
        <v/>
      </c>
      <c r="P70" s="37" t="str">
        <f>IF(Table1[[#This Row],[Number of Replacements Required if Reduced]]=0,"",Table1[[#This Row],[Number of Replacements Required if Reduced]])</f>
        <v/>
      </c>
      <c r="Q70" s="37" t="str">
        <f>IF(Table1[[#This Row],[Reason for Reduction (hazardous, poor health, dead, etc.)]]=0,"",Table1[[#This Row],[Reason for Reduction (hazardous, poor health, dead, etc.)]])</f>
        <v/>
      </c>
      <c r="R70" s="40">
        <f>Table1[[#This Row],[Total Replacement Trees Required per Tree]]</f>
        <v>6</v>
      </c>
      <c r="S70" s="37">
        <f>IF(Table1[[#This Row],[Preserve Priority]]=0,"",Table1[[#This Row],[Preserve Priority]])</f>
        <v>2</v>
      </c>
    </row>
    <row r="71" spans="1:19" x14ac:dyDescent="0.55000000000000004">
      <c r="A71" s="44">
        <f>Table1[[#This Row],[Tree ID]]</f>
        <v>8120</v>
      </c>
      <c r="B71" s="45" t="str">
        <f>Table1[[#This Row],[Number]]</f>
        <v/>
      </c>
      <c r="C71" s="37">
        <f>Table1[[#This Row],[Tree ID Number]]</f>
        <v>8120</v>
      </c>
      <c r="D71" s="38" t="str">
        <f>Table1[[#This Row],[Species]]</f>
        <v>Acer macrophyllum</v>
      </c>
      <c r="E71" s="38" t="str">
        <f>Table1[[#This Row],[Common Name]]</f>
        <v xml:space="preserve">Big leaf maple </v>
      </c>
      <c r="F71" s="37">
        <f>Table1[[#This Row],[Diameter (inches)]]</f>
        <v>16</v>
      </c>
      <c r="G71" s="37">
        <f>Table1[[#This Row],[Avg. Dripline (ft)]]</f>
        <v>20</v>
      </c>
      <c r="H71" s="37">
        <f>Table1[[#This Row],[Height]]</f>
        <v>46</v>
      </c>
      <c r="I71" s="37" t="str">
        <f>Table1[[#This Row],[Condition]]</f>
        <v>Fair</v>
      </c>
      <c r="J71" s="37">
        <f>Table1[[#This Row],[Exceptional Tree Status]]</f>
        <v>0</v>
      </c>
      <c r="K71" s="37" t="str">
        <f>IF(Table1[[#This Row],[Grove]]=0,"",Table1[[#This Row],[Grove]])</f>
        <v>Grove</v>
      </c>
      <c r="L71" s="37" t="str">
        <f>IF(Table1[[#This Row],[Regulated?]]=0,"",Table1[[#This Row],[Regulated?]])</f>
        <v>Y</v>
      </c>
      <c r="M71" s="37" t="str">
        <f>IF(Table1[[#This Row],[Exceptional Tree Removal Justified?]]=0,"",Table1[[#This Row],[Exceptional Tree Removal Justified?]])</f>
        <v>N/A</v>
      </c>
      <c r="N71" s="37">
        <f>Table1[[#This Row],[Number of Replacements Required by Code]]</f>
        <v>6</v>
      </c>
      <c r="O71" s="37" t="str">
        <f>IF(Table1[[#This Row],[Replacement Reduction per MICC 19.10.070(B)(4)?]]=0,"",Table1[[#This Row],[Replacement Reduction per MICC 19.10.070(B)(4)?]])</f>
        <v>Y</v>
      </c>
      <c r="P71" s="37">
        <f>IF(Table1[[#This Row],[Number of Replacements Required if Reduced]]=0,"",Table1[[#This Row],[Number of Replacements Required if Reduced]])</f>
        <v>2</v>
      </c>
      <c r="Q71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71" s="40">
        <f>Table1[[#This Row],[Total Replacement Trees Required per Tree]]</f>
        <v>2</v>
      </c>
      <c r="S71" s="37">
        <f>IF(Table1[[#This Row],[Preserve Priority]]=0,"",Table1[[#This Row],[Preserve Priority]])</f>
        <v>2</v>
      </c>
    </row>
    <row r="72" spans="1:19" x14ac:dyDescent="0.55000000000000004">
      <c r="A72" s="44">
        <f>Table1[[#This Row],[Tree ID]]</f>
        <v>8121</v>
      </c>
      <c r="B72" s="45" t="str">
        <f>Table1[[#This Row],[Number]]</f>
        <v/>
      </c>
      <c r="C72" s="37">
        <f>Table1[[#This Row],[Tree ID Number]]</f>
        <v>8121</v>
      </c>
      <c r="D72" s="38" t="str">
        <f>Table1[[#This Row],[Species]]</f>
        <v>Acer macrophyllum</v>
      </c>
      <c r="E72" s="38" t="str">
        <f>Table1[[#This Row],[Common Name]]</f>
        <v xml:space="preserve">Big leaf maple </v>
      </c>
      <c r="F72" s="37">
        <f>Table1[[#This Row],[Diameter (inches)]]</f>
        <v>18</v>
      </c>
      <c r="G72" s="37">
        <f>Table1[[#This Row],[Avg. Dripline (ft)]]</f>
        <v>15</v>
      </c>
      <c r="H72" s="37">
        <f>Table1[[#This Row],[Height]]</f>
        <v>66</v>
      </c>
      <c r="I72" s="37" t="str">
        <f>Table1[[#This Row],[Condition]]</f>
        <v>Fair</v>
      </c>
      <c r="J72" s="37">
        <f>Table1[[#This Row],[Exceptional Tree Status]]</f>
        <v>0</v>
      </c>
      <c r="K72" s="37" t="str">
        <f>IF(Table1[[#This Row],[Grove]]=0,"",Table1[[#This Row],[Grove]])</f>
        <v>Grove</v>
      </c>
      <c r="L72" s="37" t="str">
        <f>IF(Table1[[#This Row],[Regulated?]]=0,"",Table1[[#This Row],[Regulated?]])</f>
        <v>Y</v>
      </c>
      <c r="M72" s="37" t="str">
        <f>IF(Table1[[#This Row],[Exceptional Tree Removal Justified?]]=0,"",Table1[[#This Row],[Exceptional Tree Removal Justified?]])</f>
        <v>N/A</v>
      </c>
      <c r="N72" s="37">
        <f>Table1[[#This Row],[Number of Replacements Required by Code]]</f>
        <v>6</v>
      </c>
      <c r="O72" s="37" t="str">
        <f>IF(Table1[[#This Row],[Replacement Reduction per MICC 19.10.070(B)(4)?]]=0,"",Table1[[#This Row],[Replacement Reduction per MICC 19.10.070(B)(4)?]])</f>
        <v>Y</v>
      </c>
      <c r="P72" s="37">
        <f>IF(Table1[[#This Row],[Number of Replacements Required if Reduced]]=0,"",Table1[[#This Row],[Number of Replacements Required if Reduced]])</f>
        <v>2</v>
      </c>
      <c r="Q72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72" s="40">
        <f>Table1[[#This Row],[Total Replacement Trees Required per Tree]]</f>
        <v>2</v>
      </c>
      <c r="S72" s="37">
        <f>IF(Table1[[#This Row],[Preserve Priority]]=0,"",Table1[[#This Row],[Preserve Priority]])</f>
        <v>2</v>
      </c>
    </row>
    <row r="73" spans="1:19" x14ac:dyDescent="0.55000000000000004">
      <c r="A73" s="44">
        <f>Table1[[#This Row],[Tree ID]]</f>
        <v>8122</v>
      </c>
      <c r="B73" s="45" t="str">
        <f>Table1[[#This Row],[Number]]</f>
        <v/>
      </c>
      <c r="C73" s="37">
        <f>Table1[[#This Row],[Tree ID Number]]</f>
        <v>8122</v>
      </c>
      <c r="D73" s="38" t="str">
        <f>Table1[[#This Row],[Species]]</f>
        <v>Fraxius spp</v>
      </c>
      <c r="E73" s="38" t="str">
        <f>Table1[[#This Row],[Common Name]]</f>
        <v xml:space="preserve">Ash spp </v>
      </c>
      <c r="F73" s="37">
        <f>Table1[[#This Row],[Diameter (inches)]]</f>
        <v>9</v>
      </c>
      <c r="G73" s="37">
        <f>Table1[[#This Row],[Avg. Dripline (ft)]]</f>
        <v>7</v>
      </c>
      <c r="H73" s="37">
        <f>Table1[[#This Row],[Height]]</f>
        <v>66</v>
      </c>
      <c r="I73" s="37" t="str">
        <f>Table1[[#This Row],[Condition]]</f>
        <v>Fair</v>
      </c>
      <c r="J73" s="37">
        <f>Table1[[#This Row],[Exceptional Tree Status]]</f>
        <v>0</v>
      </c>
      <c r="K73" s="37" t="str">
        <f>IF(Table1[[#This Row],[Grove]]=0,"",Table1[[#This Row],[Grove]])</f>
        <v>N/A</v>
      </c>
      <c r="L73" s="37" t="str">
        <f>IF(Table1[[#This Row],[Regulated?]]=0,"",Table1[[#This Row],[Regulated?]])</f>
        <v>N</v>
      </c>
      <c r="M73" s="37" t="str">
        <f>IF(Table1[[#This Row],[Exceptional Tree Removal Justified?]]=0,"",Table1[[#This Row],[Exceptional Tree Removal Justified?]])</f>
        <v>N/A</v>
      </c>
      <c r="N73" s="37">
        <f>Table1[[#This Row],[Number of Replacements Required by Code]]</f>
        <v>1</v>
      </c>
      <c r="O73" s="37" t="str">
        <f>IF(Table1[[#This Row],[Replacement Reduction per MICC 19.10.070(B)(4)?]]=0,"",Table1[[#This Row],[Replacement Reduction per MICC 19.10.070(B)(4)?]])</f>
        <v>Y</v>
      </c>
      <c r="P73" s="37" t="str">
        <f>IF(Table1[[#This Row],[Number of Replacements Required if Reduced]]=0,"",Table1[[#This Row],[Number of Replacements Required if Reduced]])</f>
        <v/>
      </c>
      <c r="Q73" s="37" t="str">
        <f>IF(Table1[[#This Row],[Reason for Reduction (hazardous, poor health, dead, etc.)]]=0,"",Table1[[#This Row],[Reason for Reduction (hazardous, poor health, dead, etc.)]])</f>
        <v>Less than 10 inches, not considered a grove, and not from another permit</v>
      </c>
      <c r="R73" s="40">
        <f>Table1[[#This Row],[Total Replacement Trees Required per Tree]]</f>
        <v>0</v>
      </c>
      <c r="S73" s="37">
        <f>IF(Table1[[#This Row],[Preserve Priority]]=0,"",Table1[[#This Row],[Preserve Priority]])</f>
        <v>3</v>
      </c>
    </row>
    <row r="74" spans="1:19" ht="14.05" customHeight="1" x14ac:dyDescent="0.55000000000000004">
      <c r="A74" s="44">
        <f>Table1[[#This Row],[Tree ID]]</f>
        <v>8123</v>
      </c>
      <c r="B74" s="45" t="str">
        <f>Table1[[#This Row],[Number]]</f>
        <v/>
      </c>
      <c r="C74" s="37">
        <f>Table1[[#This Row],[Tree ID Number]]</f>
        <v>8123</v>
      </c>
      <c r="D74" s="38" t="str">
        <f>Table1[[#This Row],[Species]]</f>
        <v>Acer macrophyllum</v>
      </c>
      <c r="E74" s="38" t="str">
        <f>Table1[[#This Row],[Common Name]]</f>
        <v xml:space="preserve">Big leaf maple </v>
      </c>
      <c r="F74" s="37">
        <f>Table1[[#This Row],[Diameter (inches)]]</f>
        <v>14.8</v>
      </c>
      <c r="G74" s="37">
        <f>Table1[[#This Row],[Avg. Dripline (ft)]]</f>
        <v>20</v>
      </c>
      <c r="H74" s="37">
        <f>Table1[[#This Row],[Height]]</f>
        <v>60</v>
      </c>
      <c r="I74" s="37" t="str">
        <f>Table1[[#This Row],[Condition]]</f>
        <v>Fair</v>
      </c>
      <c r="J74" s="37">
        <f>Table1[[#This Row],[Exceptional Tree Status]]</f>
        <v>0</v>
      </c>
      <c r="K74" s="37" t="str">
        <f>IF(Table1[[#This Row],[Grove]]=0,"",Table1[[#This Row],[Grove]])</f>
        <v>Grove</v>
      </c>
      <c r="L74" s="37" t="str">
        <f>IF(Table1[[#This Row],[Regulated?]]=0,"",Table1[[#This Row],[Regulated?]])</f>
        <v>Y</v>
      </c>
      <c r="M74" s="37" t="str">
        <f>IF(Table1[[#This Row],[Exceptional Tree Removal Justified?]]=0,"",Table1[[#This Row],[Exceptional Tree Removal Justified?]])</f>
        <v>N/A</v>
      </c>
      <c r="N74" s="37">
        <f>Table1[[#This Row],[Number of Replacements Required by Code]]</f>
        <v>6</v>
      </c>
      <c r="O74" s="37" t="str">
        <f>IF(Table1[[#This Row],[Replacement Reduction per MICC 19.10.070(B)(4)?]]=0,"",Table1[[#This Row],[Replacement Reduction per MICC 19.10.070(B)(4)?]])</f>
        <v>Y</v>
      </c>
      <c r="P74" s="37">
        <f>IF(Table1[[#This Row],[Number of Replacements Required if Reduced]]=0,"",Table1[[#This Row],[Number of Replacements Required if Reduced]])</f>
        <v>2</v>
      </c>
      <c r="Q74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74" s="40">
        <f>Table1[[#This Row],[Total Replacement Trees Required per Tree]]</f>
        <v>2</v>
      </c>
      <c r="S74" s="37">
        <f>IF(Table1[[#This Row],[Preserve Priority]]=0,"",Table1[[#This Row],[Preserve Priority]])</f>
        <v>2</v>
      </c>
    </row>
    <row r="75" spans="1:19" ht="14.05" customHeight="1" x14ac:dyDescent="0.55000000000000004">
      <c r="A75" s="44">
        <f>Table1[[#This Row],[Tree ID]]</f>
        <v>8124</v>
      </c>
      <c r="B75" s="45" t="str">
        <f>Table1[[#This Row],[Number]]</f>
        <v/>
      </c>
      <c r="C75" s="37">
        <f>Table1[[#This Row],[Tree ID Number]]</f>
        <v>8124</v>
      </c>
      <c r="D75" s="38" t="str">
        <f>Table1[[#This Row],[Species]]</f>
        <v>Acer macrophyllum</v>
      </c>
      <c r="E75" s="38" t="str">
        <f>Table1[[#This Row],[Common Name]]</f>
        <v xml:space="preserve">Big leaf maple </v>
      </c>
      <c r="F75" s="37">
        <f>Table1[[#This Row],[Diameter (inches)]]</f>
        <v>11</v>
      </c>
      <c r="G75" s="37">
        <f>Table1[[#This Row],[Avg. Dripline (ft)]]</f>
        <v>12</v>
      </c>
      <c r="H75" s="37">
        <f>Table1[[#This Row],[Height]]</f>
        <v>60</v>
      </c>
      <c r="I75" s="37" t="str">
        <f>Table1[[#This Row],[Condition]]</f>
        <v>Fair</v>
      </c>
      <c r="J75" s="37">
        <f>Table1[[#This Row],[Exceptional Tree Status]]</f>
        <v>0</v>
      </c>
      <c r="K75" s="37" t="str">
        <f>IF(Table1[[#This Row],[Grove]]=0,"",Table1[[#This Row],[Grove]])</f>
        <v>Grove</v>
      </c>
      <c r="L75" s="37" t="str">
        <f>IF(Table1[[#This Row],[Regulated?]]=0,"",Table1[[#This Row],[Regulated?]])</f>
        <v>Y</v>
      </c>
      <c r="M75" s="37" t="str">
        <f>IF(Table1[[#This Row],[Exceptional Tree Removal Justified?]]=0,"",Table1[[#This Row],[Exceptional Tree Removal Justified?]])</f>
        <v>N/A</v>
      </c>
      <c r="N75" s="37">
        <f>Table1[[#This Row],[Number of Replacements Required by Code]]</f>
        <v>6</v>
      </c>
      <c r="O75" s="37" t="str">
        <f>IF(Table1[[#This Row],[Replacement Reduction per MICC 19.10.070(B)(4)?]]=0,"",Table1[[#This Row],[Replacement Reduction per MICC 19.10.070(B)(4)?]])</f>
        <v>Y</v>
      </c>
      <c r="P75" s="37">
        <f>IF(Table1[[#This Row],[Number of Replacements Required if Reduced]]=0,"",Table1[[#This Row],[Number of Replacements Required if Reduced]])</f>
        <v>2</v>
      </c>
      <c r="Q75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75" s="40">
        <f>Table1[[#This Row],[Total Replacement Trees Required per Tree]]</f>
        <v>2</v>
      </c>
      <c r="S75" s="37">
        <f>IF(Table1[[#This Row],[Preserve Priority]]=0,"",Table1[[#This Row],[Preserve Priority]])</f>
        <v>2</v>
      </c>
    </row>
    <row r="76" spans="1:19" ht="14.5" customHeight="1" x14ac:dyDescent="0.55000000000000004">
      <c r="A76" s="44">
        <f>Table1[[#This Row],[Tree ID]]</f>
        <v>8125</v>
      </c>
      <c r="B76" s="45" t="str">
        <f>Table1[[#This Row],[Number]]</f>
        <v/>
      </c>
      <c r="C76" s="37">
        <f>Table1[[#This Row],[Tree ID Number]]</f>
        <v>8125</v>
      </c>
      <c r="D76" s="38" t="str">
        <f>Table1[[#This Row],[Species]]</f>
        <v>Acer macrophyllum</v>
      </c>
      <c r="E76" s="38" t="str">
        <f>Table1[[#This Row],[Common Name]]</f>
        <v xml:space="preserve">Big leaf maple </v>
      </c>
      <c r="F76" s="37">
        <f>Table1[[#This Row],[Diameter (inches)]]</f>
        <v>18.399999999999999</v>
      </c>
      <c r="G76" s="37">
        <f>Table1[[#This Row],[Avg. Dripline (ft)]]</f>
        <v>15</v>
      </c>
      <c r="H76" s="37">
        <f>Table1[[#This Row],[Height]]</f>
        <v>66</v>
      </c>
      <c r="I76" s="37" t="str">
        <f>Table1[[#This Row],[Condition]]</f>
        <v>Fair</v>
      </c>
      <c r="J76" s="37">
        <f>Table1[[#This Row],[Exceptional Tree Status]]</f>
        <v>0</v>
      </c>
      <c r="K76" s="37" t="str">
        <f>IF(Table1[[#This Row],[Grove]]=0,"",Table1[[#This Row],[Grove]])</f>
        <v>Grove</v>
      </c>
      <c r="L76" s="37" t="str">
        <f>IF(Table1[[#This Row],[Regulated?]]=0,"",Table1[[#This Row],[Regulated?]])</f>
        <v>Y</v>
      </c>
      <c r="M76" s="37" t="str">
        <f>IF(Table1[[#This Row],[Exceptional Tree Removal Justified?]]=0,"",Table1[[#This Row],[Exceptional Tree Removal Justified?]])</f>
        <v>N/A</v>
      </c>
      <c r="N76" s="37">
        <f>Table1[[#This Row],[Number of Replacements Required by Code]]</f>
        <v>6</v>
      </c>
      <c r="O76" s="37" t="str">
        <f>IF(Table1[[#This Row],[Replacement Reduction per MICC 19.10.070(B)(4)?]]=0,"",Table1[[#This Row],[Replacement Reduction per MICC 19.10.070(B)(4)?]])</f>
        <v>Y</v>
      </c>
      <c r="P76" s="37">
        <f>IF(Table1[[#This Row],[Number of Replacements Required if Reduced]]=0,"",Table1[[#This Row],[Number of Replacements Required if Reduced]])</f>
        <v>2</v>
      </c>
      <c r="Q76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76" s="40">
        <f>Table1[[#This Row],[Total Replacement Trees Required per Tree]]</f>
        <v>2</v>
      </c>
      <c r="S76" s="37">
        <f>IF(Table1[[#This Row],[Preserve Priority]]=0,"",Table1[[#This Row],[Preserve Priority]])</f>
        <v>2</v>
      </c>
    </row>
    <row r="77" spans="1:19" ht="14.05" customHeight="1" x14ac:dyDescent="0.55000000000000004">
      <c r="A77" s="44">
        <f>Table1[[#This Row],[Tree ID]]</f>
        <v>8126</v>
      </c>
      <c r="B77" s="45" t="str">
        <f>Table1[[#This Row],[Number]]</f>
        <v/>
      </c>
      <c r="C77" s="37">
        <f>Table1[[#This Row],[Tree ID Number]]</f>
        <v>8126</v>
      </c>
      <c r="D77" s="38" t="str">
        <f>Table1[[#This Row],[Species]]</f>
        <v>Acer macrophyllum</v>
      </c>
      <c r="E77" s="38" t="str">
        <f>Table1[[#This Row],[Common Name]]</f>
        <v xml:space="preserve">Big leaf maple </v>
      </c>
      <c r="F77" s="37">
        <f>Table1[[#This Row],[Diameter (inches)]]</f>
        <v>13</v>
      </c>
      <c r="G77" s="37">
        <f>Table1[[#This Row],[Avg. Dripline (ft)]]</f>
        <v>18</v>
      </c>
      <c r="H77" s="37">
        <f>Table1[[#This Row],[Height]]</f>
        <v>66</v>
      </c>
      <c r="I77" s="37" t="str">
        <f>Table1[[#This Row],[Condition]]</f>
        <v>Fair</v>
      </c>
      <c r="J77" s="37">
        <f>Table1[[#This Row],[Exceptional Tree Status]]</f>
        <v>0</v>
      </c>
      <c r="K77" s="37" t="str">
        <f>IF(Table1[[#This Row],[Grove]]=0,"",Table1[[#This Row],[Grove]])</f>
        <v>Grove</v>
      </c>
      <c r="L77" s="37" t="str">
        <f>IF(Table1[[#This Row],[Regulated?]]=0,"",Table1[[#This Row],[Regulated?]])</f>
        <v>Y</v>
      </c>
      <c r="M77" s="37" t="str">
        <f>IF(Table1[[#This Row],[Exceptional Tree Removal Justified?]]=0,"",Table1[[#This Row],[Exceptional Tree Removal Justified?]])</f>
        <v>N/A</v>
      </c>
      <c r="N77" s="37">
        <f>Table1[[#This Row],[Number of Replacements Required by Code]]</f>
        <v>6</v>
      </c>
      <c r="O77" s="37" t="str">
        <f>IF(Table1[[#This Row],[Replacement Reduction per MICC 19.10.070(B)(4)?]]=0,"",Table1[[#This Row],[Replacement Reduction per MICC 19.10.070(B)(4)?]])</f>
        <v>Y</v>
      </c>
      <c r="P77" s="37">
        <f>IF(Table1[[#This Row],[Number of Replacements Required if Reduced]]=0,"",Table1[[#This Row],[Number of Replacements Required if Reduced]])</f>
        <v>2</v>
      </c>
      <c r="Q77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77" s="40">
        <f>Table1[[#This Row],[Total Replacement Trees Required per Tree]]</f>
        <v>2</v>
      </c>
      <c r="S77" s="37">
        <f>IF(Table1[[#This Row],[Preserve Priority]]=0,"",Table1[[#This Row],[Preserve Priority]])</f>
        <v>2</v>
      </c>
    </row>
    <row r="78" spans="1:19" x14ac:dyDescent="0.55000000000000004">
      <c r="A78" s="44">
        <f>Table1[[#This Row],[Tree ID]]</f>
        <v>8127</v>
      </c>
      <c r="B78" s="45" t="str">
        <f>Table1[[#This Row],[Number]]</f>
        <v/>
      </c>
      <c r="C78" s="37">
        <f>Table1[[#This Row],[Tree ID Number]]</f>
        <v>8127</v>
      </c>
      <c r="D78" s="38" t="str">
        <f>Table1[[#This Row],[Species]]</f>
        <v>Acer macrophyllum</v>
      </c>
      <c r="E78" s="38" t="str">
        <f>Table1[[#This Row],[Common Name]]</f>
        <v xml:space="preserve">Big leaf maple </v>
      </c>
      <c r="F78" s="37">
        <f>Table1[[#This Row],[Diameter (inches)]]</f>
        <v>9</v>
      </c>
      <c r="G78" s="37">
        <f>Table1[[#This Row],[Avg. Dripline (ft)]]</f>
        <v>14</v>
      </c>
      <c r="H78" s="37">
        <f>Table1[[#This Row],[Height]]</f>
        <v>60</v>
      </c>
      <c r="I78" s="37" t="str">
        <f>Table1[[#This Row],[Condition]]</f>
        <v>Fair</v>
      </c>
      <c r="J78" s="37">
        <f>Table1[[#This Row],[Exceptional Tree Status]]</f>
        <v>0</v>
      </c>
      <c r="K78" s="37" t="str">
        <f>IF(Table1[[#This Row],[Grove]]=0,"",Table1[[#This Row],[Grove]])</f>
        <v>N/A</v>
      </c>
      <c r="L78" s="37" t="str">
        <f>IF(Table1[[#This Row],[Regulated?]]=0,"",Table1[[#This Row],[Regulated?]])</f>
        <v>N</v>
      </c>
      <c r="M78" s="37" t="str">
        <f>IF(Table1[[#This Row],[Exceptional Tree Removal Justified?]]=0,"",Table1[[#This Row],[Exceptional Tree Removal Justified?]])</f>
        <v>N/A</v>
      </c>
      <c r="N78" s="37">
        <f>Table1[[#This Row],[Number of Replacements Required by Code]]</f>
        <v>1</v>
      </c>
      <c r="O78" s="37" t="str">
        <f>IF(Table1[[#This Row],[Replacement Reduction per MICC 19.10.070(B)(4)?]]=0,"",Table1[[#This Row],[Replacement Reduction per MICC 19.10.070(B)(4)?]])</f>
        <v>Y</v>
      </c>
      <c r="P78" s="37" t="str">
        <f>IF(Table1[[#This Row],[Number of Replacements Required if Reduced]]=0,"",Table1[[#This Row],[Number of Replacements Required if Reduced]])</f>
        <v/>
      </c>
      <c r="Q78" s="37" t="str">
        <f>IF(Table1[[#This Row],[Reason for Reduction (hazardous, poor health, dead, etc.)]]=0,"",Table1[[#This Row],[Reason for Reduction (hazardous, poor health, dead, etc.)]])</f>
        <v>Less than 10 inches, not considered a grove, and not from another permit</v>
      </c>
      <c r="R78" s="40">
        <f>Table1[[#This Row],[Total Replacement Trees Required per Tree]]</f>
        <v>0</v>
      </c>
      <c r="S78" s="37">
        <f>IF(Table1[[#This Row],[Preserve Priority]]=0,"",Table1[[#This Row],[Preserve Priority]])</f>
        <v>2</v>
      </c>
    </row>
    <row r="79" spans="1:19" ht="14.5" customHeight="1" x14ac:dyDescent="0.55000000000000004">
      <c r="A79" s="44">
        <f>Table1[[#This Row],[Tree ID]]</f>
        <v>8128</v>
      </c>
      <c r="B79" s="45" t="str">
        <f>Table1[[#This Row],[Number]]</f>
        <v/>
      </c>
      <c r="C79" s="37">
        <f>Table1[[#This Row],[Tree ID Number]]</f>
        <v>8128</v>
      </c>
      <c r="D79" s="38" t="str">
        <f>Table1[[#This Row],[Species]]</f>
        <v>Thuja pilcata</v>
      </c>
      <c r="E79" s="38" t="str">
        <f>Table1[[#This Row],[Common Name]]</f>
        <v xml:space="preserve">Western red cedar </v>
      </c>
      <c r="F79" s="37">
        <f>Table1[[#This Row],[Diameter (inches)]]</f>
        <v>38</v>
      </c>
      <c r="G79" s="37">
        <f>Table1[[#This Row],[Avg. Dripline (ft)]]</f>
        <v>20</v>
      </c>
      <c r="H79" s="37">
        <f>Table1[[#This Row],[Height]]</f>
        <v>84</v>
      </c>
      <c r="I79" s="37" t="str">
        <f>Table1[[#This Row],[Condition]]</f>
        <v>Fair</v>
      </c>
      <c r="J79" s="37" t="str">
        <f>Table1[[#This Row],[Exceptional Tree Status]]</f>
        <v>Exceptional (Grove)</v>
      </c>
      <c r="K79" s="37" t="str">
        <f>IF(Table1[[#This Row],[Grove]]=0,"",Table1[[#This Row],[Grove]])</f>
        <v>Grove</v>
      </c>
      <c r="L79" s="37" t="str">
        <f>IF(Table1[[#This Row],[Regulated?]]=0,"",Table1[[#This Row],[Regulated?]])</f>
        <v>Y</v>
      </c>
      <c r="M79" s="37" t="str">
        <f>IF(Table1[[#This Row],[Exceptional Tree Removal Justified?]]=0,"",Table1[[#This Row],[Exceptional Tree Removal Justified?]])</f>
        <v>N/A</v>
      </c>
      <c r="N79" s="37">
        <f>Table1[[#This Row],[Number of Replacements Required by Code]]</f>
        <v>6</v>
      </c>
      <c r="O79" s="37" t="str">
        <f>IF(Table1[[#This Row],[Replacement Reduction per MICC 19.10.070(B)(4)?]]=0,"",Table1[[#This Row],[Replacement Reduction per MICC 19.10.070(B)(4)?]])</f>
        <v/>
      </c>
      <c r="P79" s="37" t="str">
        <f>IF(Table1[[#This Row],[Number of Replacements Required if Reduced]]=0,"",Table1[[#This Row],[Number of Replacements Required if Reduced]])</f>
        <v/>
      </c>
      <c r="Q79" s="37" t="str">
        <f>IF(Table1[[#This Row],[Reason for Reduction (hazardous, poor health, dead, etc.)]]=0,"",Table1[[#This Row],[Reason for Reduction (hazardous, poor health, dead, etc.)]])</f>
        <v/>
      </c>
      <c r="R79" s="40">
        <f>Table1[[#This Row],[Total Replacement Trees Required per Tree]]</f>
        <v>6</v>
      </c>
      <c r="S79" s="37">
        <f>IF(Table1[[#This Row],[Preserve Priority]]=0,"",Table1[[#This Row],[Preserve Priority]])</f>
        <v>2</v>
      </c>
    </row>
    <row r="80" spans="1:19" x14ac:dyDescent="0.55000000000000004">
      <c r="A80" s="44">
        <f>Table1[[#This Row],[Tree ID]]</f>
        <v>8129</v>
      </c>
      <c r="B80" s="45" t="str">
        <f>Table1[[#This Row],[Number]]</f>
        <v/>
      </c>
      <c r="C80" s="37">
        <f>Table1[[#This Row],[Tree ID Number]]</f>
        <v>8129</v>
      </c>
      <c r="D80" s="38" t="str">
        <f>Table1[[#This Row],[Species]]</f>
        <v>Alnus rubra</v>
      </c>
      <c r="E80" s="38" t="str">
        <f>Table1[[#This Row],[Common Name]]</f>
        <v xml:space="preserve">Red alder </v>
      </c>
      <c r="F80" s="37">
        <f>Table1[[#This Row],[Diameter (inches)]]</f>
        <v>10</v>
      </c>
      <c r="G80" s="37">
        <f>Table1[[#This Row],[Avg. Dripline (ft)]]</f>
        <v>0</v>
      </c>
      <c r="H80" s="37">
        <f>Table1[[#This Row],[Height]]</f>
        <v>55</v>
      </c>
      <c r="I80" s="37" t="str">
        <f>Table1[[#This Row],[Condition]]</f>
        <v>Critical</v>
      </c>
      <c r="J80" s="37">
        <f>Table1[[#This Row],[Exceptional Tree Status]]</f>
        <v>0</v>
      </c>
      <c r="K80" s="37" t="str">
        <f>IF(Table1[[#This Row],[Grove]]=0,"",Table1[[#This Row],[Grove]])</f>
        <v>Grove</v>
      </c>
      <c r="L80" s="37" t="str">
        <f>IF(Table1[[#This Row],[Regulated?]]=0,"",Table1[[#This Row],[Regulated?]])</f>
        <v>Y</v>
      </c>
      <c r="M80" s="37" t="str">
        <f>IF(Table1[[#This Row],[Exceptional Tree Removal Justified?]]=0,"",Table1[[#This Row],[Exceptional Tree Removal Justified?]])</f>
        <v>N/A</v>
      </c>
      <c r="N80" s="37">
        <f>Table1[[#This Row],[Number of Replacements Required by Code]]</f>
        <v>6</v>
      </c>
      <c r="O80" s="37" t="str">
        <f>IF(Table1[[#This Row],[Replacement Reduction per MICC 19.10.070(B)(4)?]]=0,"",Table1[[#This Row],[Replacement Reduction per MICC 19.10.070(B)(4)?]])</f>
        <v>Y</v>
      </c>
      <c r="P80" s="37">
        <f>IF(Table1[[#This Row],[Number of Replacements Required if Reduced]]=0,"",Table1[[#This Row],[Number of Replacements Required if Reduced]])</f>
        <v>1</v>
      </c>
      <c r="Q80" s="37" t="str">
        <f>IF(Table1[[#This Row],[Reason for Reduction (hazardous, poor health, dead, etc.)]]=0,"",Table1[[#This Row],[Reason for Reduction (hazardous, poor health, dead, etc.)]])</f>
        <v>Critical Condition per Arborist Report</v>
      </c>
      <c r="R80" s="40">
        <f>Table1[[#This Row],[Total Replacement Trees Required per Tree]]</f>
        <v>1</v>
      </c>
      <c r="S80" s="37">
        <f>IF(Table1[[#This Row],[Preserve Priority]]=0,"",Table1[[#This Row],[Preserve Priority]])</f>
        <v>3</v>
      </c>
    </row>
    <row r="81" spans="1:19" x14ac:dyDescent="0.55000000000000004">
      <c r="A81" s="44">
        <f>Table1[[#This Row],[Tree ID]]</f>
        <v>8130</v>
      </c>
      <c r="B81" s="45" t="str">
        <f>Table1[[#This Row],[Number]]</f>
        <v/>
      </c>
      <c r="C81" s="37">
        <f>Table1[[#This Row],[Tree ID Number]]</f>
        <v>8130</v>
      </c>
      <c r="D81" s="38" t="str">
        <f>Table1[[#This Row],[Species]]</f>
        <v>Acer macrophyllum</v>
      </c>
      <c r="E81" s="38" t="str">
        <f>Table1[[#This Row],[Common Name]]</f>
        <v xml:space="preserve">Big leaf maple </v>
      </c>
      <c r="F81" s="37">
        <f>Table1[[#This Row],[Diameter (inches)]]</f>
        <v>13</v>
      </c>
      <c r="G81" s="37">
        <f>Table1[[#This Row],[Avg. Dripline (ft)]]</f>
        <v>10</v>
      </c>
      <c r="H81" s="37">
        <f>Table1[[#This Row],[Height]]</f>
        <v>45</v>
      </c>
      <c r="I81" s="37" t="str">
        <f>Table1[[#This Row],[Condition]]</f>
        <v>Fair</v>
      </c>
      <c r="J81" s="37">
        <f>Table1[[#This Row],[Exceptional Tree Status]]</f>
        <v>0</v>
      </c>
      <c r="K81" s="37" t="str">
        <f>IF(Table1[[#This Row],[Grove]]=0,"",Table1[[#This Row],[Grove]])</f>
        <v>Grove</v>
      </c>
      <c r="L81" s="37" t="str">
        <f>IF(Table1[[#This Row],[Regulated?]]=0,"",Table1[[#This Row],[Regulated?]])</f>
        <v>Y</v>
      </c>
      <c r="M81" s="37" t="str">
        <f>IF(Table1[[#This Row],[Exceptional Tree Removal Justified?]]=0,"",Table1[[#This Row],[Exceptional Tree Removal Justified?]])</f>
        <v>N/A</v>
      </c>
      <c r="N81" s="37">
        <f>Table1[[#This Row],[Number of Replacements Required by Code]]</f>
        <v>6</v>
      </c>
      <c r="O81" s="37" t="str">
        <f>IF(Table1[[#This Row],[Replacement Reduction per MICC 19.10.070(B)(4)?]]=0,"",Table1[[#This Row],[Replacement Reduction per MICC 19.10.070(B)(4)?]])</f>
        <v>Y</v>
      </c>
      <c r="P81" s="37">
        <f>IF(Table1[[#This Row],[Number of Replacements Required if Reduced]]=0,"",Table1[[#This Row],[Number of Replacements Required if Reduced]])</f>
        <v>2</v>
      </c>
      <c r="Q81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81" s="40">
        <f>Table1[[#This Row],[Total Replacement Trees Required per Tree]]</f>
        <v>2</v>
      </c>
      <c r="S81" s="37">
        <f>IF(Table1[[#This Row],[Preserve Priority]]=0,"",Table1[[#This Row],[Preserve Priority]])</f>
        <v>2</v>
      </c>
    </row>
    <row r="82" spans="1:19" ht="14.05" customHeight="1" x14ac:dyDescent="0.55000000000000004">
      <c r="A82" s="44">
        <f>Table1[[#This Row],[Tree ID]]</f>
        <v>8131</v>
      </c>
      <c r="B82" s="45" t="str">
        <f>Table1[[#This Row],[Number]]</f>
        <v/>
      </c>
      <c r="C82" s="37">
        <f>Table1[[#This Row],[Tree ID Number]]</f>
        <v>8131</v>
      </c>
      <c r="D82" s="38" t="str">
        <f>Table1[[#This Row],[Species]]</f>
        <v>Thuja pilcata</v>
      </c>
      <c r="E82" s="38" t="str">
        <f>Table1[[#This Row],[Common Name]]</f>
        <v xml:space="preserve">Western red cedar </v>
      </c>
      <c r="F82" s="37">
        <f>Table1[[#This Row],[Diameter (inches)]]</f>
        <v>25</v>
      </c>
      <c r="G82" s="37">
        <f>Table1[[#This Row],[Avg. Dripline (ft)]]</f>
        <v>15</v>
      </c>
      <c r="H82" s="37">
        <f>Table1[[#This Row],[Height]]</f>
        <v>54</v>
      </c>
      <c r="I82" s="37" t="str">
        <f>Table1[[#This Row],[Condition]]</f>
        <v>Fair</v>
      </c>
      <c r="J82" s="37">
        <f>Table1[[#This Row],[Exceptional Tree Status]]</f>
        <v>0</v>
      </c>
      <c r="K82" s="37" t="str">
        <f>IF(Table1[[#This Row],[Grove]]=0,"",Table1[[#This Row],[Grove]])</f>
        <v>Grove</v>
      </c>
      <c r="L82" s="37" t="str">
        <f>IF(Table1[[#This Row],[Regulated?]]=0,"",Table1[[#This Row],[Regulated?]])</f>
        <v>Y</v>
      </c>
      <c r="M82" s="37" t="str">
        <f>IF(Table1[[#This Row],[Exceptional Tree Removal Justified?]]=0,"",Table1[[#This Row],[Exceptional Tree Removal Justified?]])</f>
        <v>N/A</v>
      </c>
      <c r="N82" s="37">
        <f>Table1[[#This Row],[Number of Replacements Required by Code]]</f>
        <v>6</v>
      </c>
      <c r="O82" s="37" t="str">
        <f>IF(Table1[[#This Row],[Replacement Reduction per MICC 19.10.070(B)(4)?]]=0,"",Table1[[#This Row],[Replacement Reduction per MICC 19.10.070(B)(4)?]])</f>
        <v>Y</v>
      </c>
      <c r="P82" s="37">
        <f>IF(Table1[[#This Row],[Number of Replacements Required if Reduced]]=0,"",Table1[[#This Row],[Number of Replacements Required if Reduced]])</f>
        <v>3</v>
      </c>
      <c r="Q82" s="37" t="str">
        <f>IF(Table1[[#This Row],[Reason for Reduction (hazardous, poor health, dead, etc.)]]=0,"",Table1[[#This Row],[Reason for Reduction (hazardous, poor health, dead, etc.)]])</f>
        <v>Not exceptional per MICC definition of exceptional tree; &gt;24" - 36"</v>
      </c>
      <c r="R82" s="40">
        <f>Table1[[#This Row],[Total Replacement Trees Required per Tree]]</f>
        <v>3</v>
      </c>
      <c r="S82" s="37">
        <f>IF(Table1[[#This Row],[Preserve Priority]]=0,"",Table1[[#This Row],[Preserve Priority]])</f>
        <v>2</v>
      </c>
    </row>
    <row r="83" spans="1:19" ht="14.05" customHeight="1" x14ac:dyDescent="0.55000000000000004">
      <c r="A83" s="44">
        <f>Table1[[#This Row],[Tree ID]]</f>
        <v>8132</v>
      </c>
      <c r="B83" s="45" t="str">
        <f>Table1[[#This Row],[Number]]</f>
        <v/>
      </c>
      <c r="C83" s="37">
        <f>Table1[[#This Row],[Tree ID Number]]</f>
        <v>8132</v>
      </c>
      <c r="D83" s="38" t="str">
        <f>Table1[[#This Row],[Species]]</f>
        <v>Acer macrophyllum</v>
      </c>
      <c r="E83" s="38" t="str">
        <f>Table1[[#This Row],[Common Name]]</f>
        <v xml:space="preserve">Big leaf maple </v>
      </c>
      <c r="F83" s="37">
        <f>Table1[[#This Row],[Diameter (inches)]]</f>
        <v>29</v>
      </c>
      <c r="G83" s="37">
        <f>Table1[[#This Row],[Avg. Dripline (ft)]]</f>
        <v>25</v>
      </c>
      <c r="H83" s="37">
        <f>Table1[[#This Row],[Height]]</f>
        <v>54</v>
      </c>
      <c r="I83" s="37" t="str">
        <f>Table1[[#This Row],[Condition]]</f>
        <v>Fair</v>
      </c>
      <c r="J83" s="37">
        <f>Table1[[#This Row],[Exceptional Tree Status]]</f>
        <v>0</v>
      </c>
      <c r="K83" s="37" t="str">
        <f>IF(Table1[[#This Row],[Grove]]=0,"",Table1[[#This Row],[Grove]])</f>
        <v>Grove</v>
      </c>
      <c r="L83" s="37" t="str">
        <f>IF(Table1[[#This Row],[Regulated?]]=0,"",Table1[[#This Row],[Regulated?]])</f>
        <v>Y</v>
      </c>
      <c r="M83" s="37" t="str">
        <f>IF(Table1[[#This Row],[Exceptional Tree Removal Justified?]]=0,"",Table1[[#This Row],[Exceptional Tree Removal Justified?]])</f>
        <v>N/A</v>
      </c>
      <c r="N83" s="37">
        <f>Table1[[#This Row],[Number of Replacements Required by Code]]</f>
        <v>6</v>
      </c>
      <c r="O83" s="37" t="str">
        <f>IF(Table1[[#This Row],[Replacement Reduction per MICC 19.10.070(B)(4)?]]=0,"",Table1[[#This Row],[Replacement Reduction per MICC 19.10.070(B)(4)?]])</f>
        <v>Y</v>
      </c>
      <c r="P83" s="37">
        <f>IF(Table1[[#This Row],[Number of Replacements Required if Reduced]]=0,"",Table1[[#This Row],[Number of Replacements Required if Reduced]])</f>
        <v>3</v>
      </c>
      <c r="Q83" s="37" t="str">
        <f>IF(Table1[[#This Row],[Reason for Reduction (hazardous, poor health, dead, etc.)]]=0,"",Table1[[#This Row],[Reason for Reduction (hazardous, poor health, dead, etc.)]])</f>
        <v>Not exceptional per MICC definition of exceptional tree; &gt;24" - 36"</v>
      </c>
      <c r="R83" s="40">
        <f>Table1[[#This Row],[Total Replacement Trees Required per Tree]]</f>
        <v>3</v>
      </c>
      <c r="S83" s="37">
        <f>IF(Table1[[#This Row],[Preserve Priority]]=0,"",Table1[[#This Row],[Preserve Priority]])</f>
        <v>2</v>
      </c>
    </row>
    <row r="84" spans="1:19" ht="14.05" customHeight="1" x14ac:dyDescent="0.55000000000000004">
      <c r="A84" s="44">
        <f>Table1[[#This Row],[Tree ID]]</f>
        <v>8133</v>
      </c>
      <c r="B84" s="45" t="str">
        <f>Table1[[#This Row],[Number]]</f>
        <v/>
      </c>
      <c r="C84" s="37">
        <f>Table1[[#This Row],[Tree ID Number]]</f>
        <v>8133</v>
      </c>
      <c r="D84" s="38" t="str">
        <f>Table1[[#This Row],[Species]]</f>
        <v>Thuja pilcata</v>
      </c>
      <c r="E84" s="38" t="str">
        <f>Table1[[#This Row],[Common Name]]</f>
        <v xml:space="preserve">Western red cedar </v>
      </c>
      <c r="F84" s="37">
        <f>Table1[[#This Row],[Diameter (inches)]]</f>
        <v>14</v>
      </c>
      <c r="G84" s="37">
        <f>Table1[[#This Row],[Avg. Dripline (ft)]]</f>
        <v>20</v>
      </c>
      <c r="H84" s="37">
        <f>Table1[[#This Row],[Height]]</f>
        <v>54</v>
      </c>
      <c r="I84" s="37" t="str">
        <f>Table1[[#This Row],[Condition]]</f>
        <v>Fair</v>
      </c>
      <c r="J84" s="37">
        <f>Table1[[#This Row],[Exceptional Tree Status]]</f>
        <v>0</v>
      </c>
      <c r="K84" s="37" t="str">
        <f>IF(Table1[[#This Row],[Grove]]=0,"",Table1[[#This Row],[Grove]])</f>
        <v>Grove</v>
      </c>
      <c r="L84" s="37" t="str">
        <f>IF(Table1[[#This Row],[Regulated?]]=0,"",Table1[[#This Row],[Regulated?]])</f>
        <v>Y</v>
      </c>
      <c r="M84" s="37" t="str">
        <f>IF(Table1[[#This Row],[Exceptional Tree Removal Justified?]]=0,"",Table1[[#This Row],[Exceptional Tree Removal Justified?]])</f>
        <v>N/A</v>
      </c>
      <c r="N84" s="37">
        <f>Table1[[#This Row],[Number of Replacements Required by Code]]</f>
        <v>6</v>
      </c>
      <c r="O84" s="37" t="str">
        <f>IF(Table1[[#This Row],[Replacement Reduction per MICC 19.10.070(B)(4)?]]=0,"",Table1[[#This Row],[Replacement Reduction per MICC 19.10.070(B)(4)?]])</f>
        <v>Y</v>
      </c>
      <c r="P84" s="37">
        <f>IF(Table1[[#This Row],[Number of Replacements Required if Reduced]]=0,"",Table1[[#This Row],[Number of Replacements Required if Reduced]])</f>
        <v>2</v>
      </c>
      <c r="Q84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84" s="40">
        <f>Table1[[#This Row],[Total Replacement Trees Required per Tree]]</f>
        <v>2</v>
      </c>
      <c r="S84" s="37">
        <f>IF(Table1[[#This Row],[Preserve Priority]]=0,"",Table1[[#This Row],[Preserve Priority]])</f>
        <v>2</v>
      </c>
    </row>
    <row r="85" spans="1:19" ht="14.5" customHeight="1" x14ac:dyDescent="0.55000000000000004">
      <c r="A85" s="44">
        <f>Table1[[#This Row],[Tree ID]]</f>
        <v>8134</v>
      </c>
      <c r="B85" s="45" t="str">
        <f>Table1[[#This Row],[Number]]</f>
        <v/>
      </c>
      <c r="C85" s="37">
        <f>Table1[[#This Row],[Tree ID Number]]</f>
        <v>8134</v>
      </c>
      <c r="D85" s="38" t="str">
        <f>Table1[[#This Row],[Species]]</f>
        <v>Thuja pilcata</v>
      </c>
      <c r="E85" s="38" t="str">
        <f>Table1[[#This Row],[Common Name]]</f>
        <v xml:space="preserve">Western red cedar </v>
      </c>
      <c r="F85" s="37">
        <f>Table1[[#This Row],[Diameter (inches)]]</f>
        <v>13.6</v>
      </c>
      <c r="G85" s="37">
        <f>Table1[[#This Row],[Avg. Dripline (ft)]]</f>
        <v>15</v>
      </c>
      <c r="H85" s="37">
        <f>Table1[[#This Row],[Height]]</f>
        <v>50</v>
      </c>
      <c r="I85" s="37" t="str">
        <f>Table1[[#This Row],[Condition]]</f>
        <v>Fair</v>
      </c>
      <c r="J85" s="37">
        <f>Table1[[#This Row],[Exceptional Tree Status]]</f>
        <v>0</v>
      </c>
      <c r="K85" s="37" t="str">
        <f>IF(Table1[[#This Row],[Grove]]=0,"",Table1[[#This Row],[Grove]])</f>
        <v>Grove</v>
      </c>
      <c r="L85" s="37" t="str">
        <f>IF(Table1[[#This Row],[Regulated?]]=0,"",Table1[[#This Row],[Regulated?]])</f>
        <v>Y</v>
      </c>
      <c r="M85" s="37" t="str">
        <f>IF(Table1[[#This Row],[Exceptional Tree Removal Justified?]]=0,"",Table1[[#This Row],[Exceptional Tree Removal Justified?]])</f>
        <v>N/A</v>
      </c>
      <c r="N85" s="37">
        <f>Table1[[#This Row],[Number of Replacements Required by Code]]</f>
        <v>6</v>
      </c>
      <c r="O85" s="37" t="str">
        <f>IF(Table1[[#This Row],[Replacement Reduction per MICC 19.10.070(B)(4)?]]=0,"",Table1[[#This Row],[Replacement Reduction per MICC 19.10.070(B)(4)?]])</f>
        <v>Y</v>
      </c>
      <c r="P85" s="37">
        <f>IF(Table1[[#This Row],[Number of Replacements Required if Reduced]]=0,"",Table1[[#This Row],[Number of Replacements Required if Reduced]])</f>
        <v>2</v>
      </c>
      <c r="Q85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85" s="40">
        <f>Table1[[#This Row],[Total Replacement Trees Required per Tree]]</f>
        <v>2</v>
      </c>
      <c r="S85" s="37">
        <f>IF(Table1[[#This Row],[Preserve Priority]]=0,"",Table1[[#This Row],[Preserve Priority]])</f>
        <v>2</v>
      </c>
    </row>
    <row r="86" spans="1:19" ht="14.05" customHeight="1" x14ac:dyDescent="0.55000000000000004">
      <c r="A86" s="44">
        <f>Table1[[#This Row],[Tree ID]]</f>
        <v>8135</v>
      </c>
      <c r="B86" s="45" t="str">
        <f>Table1[[#This Row],[Number]]</f>
        <v/>
      </c>
      <c r="C86" s="37">
        <f>Table1[[#This Row],[Tree ID Number]]</f>
        <v>8135</v>
      </c>
      <c r="D86" s="38" t="str">
        <f>Table1[[#This Row],[Species]]</f>
        <v>Pseudotsuga menziesii</v>
      </c>
      <c r="E86" s="38" t="str">
        <f>Table1[[#This Row],[Common Name]]</f>
        <v xml:space="preserve">Douglas fir </v>
      </c>
      <c r="F86" s="37">
        <f>Table1[[#This Row],[Diameter (inches)]]</f>
        <v>10</v>
      </c>
      <c r="G86" s="37">
        <f>Table1[[#This Row],[Avg. Dripline (ft)]]</f>
        <v>15</v>
      </c>
      <c r="H86" s="37">
        <f>Table1[[#This Row],[Height]]</f>
        <v>45</v>
      </c>
      <c r="I86" s="37" t="str">
        <f>Table1[[#This Row],[Condition]]</f>
        <v>Fair</v>
      </c>
      <c r="J86" s="37">
        <f>Table1[[#This Row],[Exceptional Tree Status]]</f>
        <v>0</v>
      </c>
      <c r="K86" s="37" t="str">
        <f>IF(Table1[[#This Row],[Grove]]=0,"",Table1[[#This Row],[Grove]])</f>
        <v>Grove</v>
      </c>
      <c r="L86" s="37" t="str">
        <f>IF(Table1[[#This Row],[Regulated?]]=0,"",Table1[[#This Row],[Regulated?]])</f>
        <v>Y</v>
      </c>
      <c r="M86" s="37" t="str">
        <f>IF(Table1[[#This Row],[Exceptional Tree Removal Justified?]]=0,"",Table1[[#This Row],[Exceptional Tree Removal Justified?]])</f>
        <v>N/A</v>
      </c>
      <c r="N86" s="37">
        <f>Table1[[#This Row],[Number of Replacements Required by Code]]</f>
        <v>6</v>
      </c>
      <c r="O86" s="37" t="str">
        <f>IF(Table1[[#This Row],[Replacement Reduction per MICC 19.10.070(B)(4)?]]=0,"",Table1[[#This Row],[Replacement Reduction per MICC 19.10.070(B)(4)?]])</f>
        <v>Y</v>
      </c>
      <c r="P86" s="37">
        <f>IF(Table1[[#This Row],[Number of Replacements Required if Reduced]]=0,"",Table1[[#This Row],[Number of Replacements Required if Reduced]])</f>
        <v>2</v>
      </c>
      <c r="Q86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86" s="40">
        <f>Table1[[#This Row],[Total Replacement Trees Required per Tree]]</f>
        <v>2</v>
      </c>
      <c r="S86" s="37">
        <f>IF(Table1[[#This Row],[Preserve Priority]]=0,"",Table1[[#This Row],[Preserve Priority]])</f>
        <v>2</v>
      </c>
    </row>
    <row r="87" spans="1:19" ht="14.05" customHeight="1" x14ac:dyDescent="0.55000000000000004">
      <c r="A87" s="44">
        <f>Table1[[#This Row],[Tree ID]]</f>
        <v>8136</v>
      </c>
      <c r="B87" s="45" t="str">
        <f>Table1[[#This Row],[Number]]</f>
        <v/>
      </c>
      <c r="C87" s="37">
        <f>Table1[[#This Row],[Tree ID Number]]</f>
        <v>8136</v>
      </c>
      <c r="D87" s="38" t="str">
        <f>Table1[[#This Row],[Species]]</f>
        <v>Acer macrophyllum</v>
      </c>
      <c r="E87" s="38" t="str">
        <f>Table1[[#This Row],[Common Name]]</f>
        <v xml:space="preserve">Big leaf maple </v>
      </c>
      <c r="F87" s="37">
        <f>Table1[[#This Row],[Diameter (inches)]]</f>
        <v>25</v>
      </c>
      <c r="G87" s="37">
        <f>Table1[[#This Row],[Avg. Dripline (ft)]]</f>
        <v>20</v>
      </c>
      <c r="H87" s="37">
        <f>Table1[[#This Row],[Height]]</f>
        <v>80</v>
      </c>
      <c r="I87" s="37" t="str">
        <f>Table1[[#This Row],[Condition]]</f>
        <v>Fair</v>
      </c>
      <c r="J87" s="37">
        <f>Table1[[#This Row],[Exceptional Tree Status]]</f>
        <v>0</v>
      </c>
      <c r="K87" s="37" t="str">
        <f>IF(Table1[[#This Row],[Grove]]=0,"",Table1[[#This Row],[Grove]])</f>
        <v>Grove</v>
      </c>
      <c r="L87" s="37" t="str">
        <f>IF(Table1[[#This Row],[Regulated?]]=0,"",Table1[[#This Row],[Regulated?]])</f>
        <v>Y</v>
      </c>
      <c r="M87" s="37" t="str">
        <f>IF(Table1[[#This Row],[Exceptional Tree Removal Justified?]]=0,"",Table1[[#This Row],[Exceptional Tree Removal Justified?]])</f>
        <v>N/A</v>
      </c>
      <c r="N87" s="37">
        <f>Table1[[#This Row],[Number of Replacements Required by Code]]</f>
        <v>6</v>
      </c>
      <c r="O87" s="37" t="str">
        <f>IF(Table1[[#This Row],[Replacement Reduction per MICC 19.10.070(B)(4)?]]=0,"",Table1[[#This Row],[Replacement Reduction per MICC 19.10.070(B)(4)?]])</f>
        <v>Y</v>
      </c>
      <c r="P87" s="37">
        <f>IF(Table1[[#This Row],[Number of Replacements Required if Reduced]]=0,"",Table1[[#This Row],[Number of Replacements Required if Reduced]])</f>
        <v>3</v>
      </c>
      <c r="Q87" s="37" t="str">
        <f>IF(Table1[[#This Row],[Reason for Reduction (hazardous, poor health, dead, etc.)]]=0,"",Table1[[#This Row],[Reason for Reduction (hazardous, poor health, dead, etc.)]])</f>
        <v>Not exceptional per MICC definition of exceptional tree; &gt;24" - 36"</v>
      </c>
      <c r="R87" s="40">
        <f>Table1[[#This Row],[Total Replacement Trees Required per Tree]]</f>
        <v>3</v>
      </c>
      <c r="S87" s="37">
        <f>IF(Table1[[#This Row],[Preserve Priority]]=0,"",Table1[[#This Row],[Preserve Priority]])</f>
        <v>2</v>
      </c>
    </row>
    <row r="88" spans="1:19" ht="14.5" customHeight="1" x14ac:dyDescent="0.55000000000000004">
      <c r="A88" s="44">
        <f>Table1[[#This Row],[Tree ID]]</f>
        <v>8137</v>
      </c>
      <c r="B88" s="45" t="str">
        <f>Table1[[#This Row],[Number]]</f>
        <v/>
      </c>
      <c r="C88" s="37">
        <f>Table1[[#This Row],[Tree ID Number]]</f>
        <v>8137</v>
      </c>
      <c r="D88" s="38" t="str">
        <f>Table1[[#This Row],[Species]]</f>
        <v>Acer macrophyllum</v>
      </c>
      <c r="E88" s="38" t="str">
        <f>Table1[[#This Row],[Common Name]]</f>
        <v xml:space="preserve">Big leaf maple </v>
      </c>
      <c r="F88" s="37">
        <f>Table1[[#This Row],[Diameter (inches)]]</f>
        <v>10</v>
      </c>
      <c r="G88" s="37">
        <f>Table1[[#This Row],[Avg. Dripline (ft)]]</f>
        <v>18</v>
      </c>
      <c r="H88" s="37">
        <f>Table1[[#This Row],[Height]]</f>
        <v>65</v>
      </c>
      <c r="I88" s="37" t="str">
        <f>Table1[[#This Row],[Condition]]</f>
        <v>Very Poor</v>
      </c>
      <c r="J88" s="37">
        <f>Table1[[#This Row],[Exceptional Tree Status]]</f>
        <v>0</v>
      </c>
      <c r="K88" s="37" t="str">
        <f>IF(Table1[[#This Row],[Grove]]=0,"",Table1[[#This Row],[Grove]])</f>
        <v>Grove</v>
      </c>
      <c r="L88" s="37" t="str">
        <f>IF(Table1[[#This Row],[Regulated?]]=0,"",Table1[[#This Row],[Regulated?]])</f>
        <v>Y</v>
      </c>
      <c r="M88" s="37" t="str">
        <f>IF(Table1[[#This Row],[Exceptional Tree Removal Justified?]]=0,"",Table1[[#This Row],[Exceptional Tree Removal Justified?]])</f>
        <v>N/A</v>
      </c>
      <c r="N88" s="37">
        <f>Table1[[#This Row],[Number of Replacements Required by Code]]</f>
        <v>6</v>
      </c>
      <c r="O88" s="37" t="str">
        <f>IF(Table1[[#This Row],[Replacement Reduction per MICC 19.10.070(B)(4)?]]=0,"",Table1[[#This Row],[Replacement Reduction per MICC 19.10.070(B)(4)?]])</f>
        <v>Y</v>
      </c>
      <c r="P88" s="37">
        <f>IF(Table1[[#This Row],[Number of Replacements Required if Reduced]]=0,"",Table1[[#This Row],[Number of Replacements Required if Reduced]])</f>
        <v>1</v>
      </c>
      <c r="Q88" s="37" t="str">
        <f>IF(Table1[[#This Row],[Reason for Reduction (hazardous, poor health, dead, etc.)]]=0,"",Table1[[#This Row],[Reason for Reduction (hazardous, poor health, dead, etc.)]])</f>
        <v>Very Poor Condition per Arborist Report</v>
      </c>
      <c r="R88" s="40">
        <f>Table1[[#This Row],[Total Replacement Trees Required per Tree]]</f>
        <v>1</v>
      </c>
      <c r="S88" s="37">
        <f>IF(Table1[[#This Row],[Preserve Priority]]=0,"",Table1[[#This Row],[Preserve Priority]])</f>
        <v>3</v>
      </c>
    </row>
    <row r="89" spans="1:19" x14ac:dyDescent="0.55000000000000004">
      <c r="A89" s="44">
        <f>Table1[[#This Row],[Tree ID]]</f>
        <v>8138</v>
      </c>
      <c r="B89" s="45" t="str">
        <f>Table1[[#This Row],[Number]]</f>
        <v/>
      </c>
      <c r="C89" s="37">
        <f>Table1[[#This Row],[Tree ID Number]]</f>
        <v>8138</v>
      </c>
      <c r="D89" s="38" t="str">
        <f>Table1[[#This Row],[Species]]</f>
        <v>Acer macrophyllum</v>
      </c>
      <c r="E89" s="38" t="str">
        <f>Table1[[#This Row],[Common Name]]</f>
        <v xml:space="preserve">Big leaf maple </v>
      </c>
      <c r="F89" s="37">
        <f>Table1[[#This Row],[Diameter (inches)]]</f>
        <v>25</v>
      </c>
      <c r="G89" s="37">
        <f>Table1[[#This Row],[Avg. Dripline (ft)]]</f>
        <v>20</v>
      </c>
      <c r="H89" s="37">
        <f>Table1[[#This Row],[Height]]</f>
        <v>70</v>
      </c>
      <c r="I89" s="37" t="str">
        <f>Table1[[#This Row],[Condition]]</f>
        <v>Very Poor</v>
      </c>
      <c r="J89" s="37">
        <f>Table1[[#This Row],[Exceptional Tree Status]]</f>
        <v>0</v>
      </c>
      <c r="K89" s="37" t="str">
        <f>IF(Table1[[#This Row],[Grove]]=0,"",Table1[[#This Row],[Grove]])</f>
        <v>Grove</v>
      </c>
      <c r="L89" s="37" t="str">
        <f>IF(Table1[[#This Row],[Regulated?]]=0,"",Table1[[#This Row],[Regulated?]])</f>
        <v>Y</v>
      </c>
      <c r="M89" s="37" t="str">
        <f>IF(Table1[[#This Row],[Exceptional Tree Removal Justified?]]=0,"",Table1[[#This Row],[Exceptional Tree Removal Justified?]])</f>
        <v>N/A</v>
      </c>
      <c r="N89" s="37">
        <f>Table1[[#This Row],[Number of Replacements Required by Code]]</f>
        <v>6</v>
      </c>
      <c r="O89" s="37" t="str">
        <f>IF(Table1[[#This Row],[Replacement Reduction per MICC 19.10.070(B)(4)?]]=0,"",Table1[[#This Row],[Replacement Reduction per MICC 19.10.070(B)(4)?]])</f>
        <v>Y</v>
      </c>
      <c r="P89" s="37">
        <f>IF(Table1[[#This Row],[Number of Replacements Required if Reduced]]=0,"",Table1[[#This Row],[Number of Replacements Required if Reduced]])</f>
        <v>1</v>
      </c>
      <c r="Q89" s="37" t="str">
        <f>IF(Table1[[#This Row],[Reason for Reduction (hazardous, poor health, dead, etc.)]]=0,"",Table1[[#This Row],[Reason for Reduction (hazardous, poor health, dead, etc.)]])</f>
        <v>Very Poor Condition per Arborist Report</v>
      </c>
      <c r="R89" s="40">
        <f>Table1[[#This Row],[Total Replacement Trees Required per Tree]]</f>
        <v>1</v>
      </c>
      <c r="S89" s="37">
        <f>IF(Table1[[#This Row],[Preserve Priority]]=0,"",Table1[[#This Row],[Preserve Priority]])</f>
        <v>3</v>
      </c>
    </row>
    <row r="90" spans="1:19" x14ac:dyDescent="0.55000000000000004">
      <c r="A90" s="44">
        <f>Table1[[#This Row],[Tree ID]]</f>
        <v>8139</v>
      </c>
      <c r="B90" s="45" t="str">
        <f>Table1[[#This Row],[Number]]</f>
        <v/>
      </c>
      <c r="C90" s="37">
        <f>Table1[[#This Row],[Tree ID Number]]</f>
        <v>8139</v>
      </c>
      <c r="D90" s="38" t="str">
        <f>Table1[[#This Row],[Species]]</f>
        <v>Acer macrophyllum</v>
      </c>
      <c r="E90" s="38" t="str">
        <f>Table1[[#This Row],[Common Name]]</f>
        <v xml:space="preserve">Big leaf maple </v>
      </c>
      <c r="F90" s="37">
        <f>Table1[[#This Row],[Diameter (inches)]]</f>
        <v>10.8</v>
      </c>
      <c r="G90" s="37">
        <f>Table1[[#This Row],[Avg. Dripline (ft)]]</f>
        <v>15</v>
      </c>
      <c r="H90" s="37">
        <f>Table1[[#This Row],[Height]]</f>
        <v>33</v>
      </c>
      <c r="I90" s="37" t="str">
        <f>Table1[[#This Row],[Condition]]</f>
        <v>Fair</v>
      </c>
      <c r="J90" s="37">
        <f>Table1[[#This Row],[Exceptional Tree Status]]</f>
        <v>0</v>
      </c>
      <c r="K90" s="37" t="str">
        <f>IF(Table1[[#This Row],[Grove]]=0,"",Table1[[#This Row],[Grove]])</f>
        <v>Grove</v>
      </c>
      <c r="L90" s="37" t="str">
        <f>IF(Table1[[#This Row],[Regulated?]]=0,"",Table1[[#This Row],[Regulated?]])</f>
        <v>Y</v>
      </c>
      <c r="M90" s="37" t="str">
        <f>IF(Table1[[#This Row],[Exceptional Tree Removal Justified?]]=0,"",Table1[[#This Row],[Exceptional Tree Removal Justified?]])</f>
        <v>N/A</v>
      </c>
      <c r="N90" s="37">
        <f>Table1[[#This Row],[Number of Replacements Required by Code]]</f>
        <v>6</v>
      </c>
      <c r="O90" s="37" t="str">
        <f>IF(Table1[[#This Row],[Replacement Reduction per MICC 19.10.070(B)(4)?]]=0,"",Table1[[#This Row],[Replacement Reduction per MICC 19.10.070(B)(4)?]])</f>
        <v>Y</v>
      </c>
      <c r="P90" s="37">
        <f>IF(Table1[[#This Row],[Number of Replacements Required if Reduced]]=0,"",Table1[[#This Row],[Number of Replacements Required if Reduced]])</f>
        <v>2</v>
      </c>
      <c r="Q90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90" s="40">
        <f>Table1[[#This Row],[Total Replacement Trees Required per Tree]]</f>
        <v>2</v>
      </c>
      <c r="S90" s="37">
        <f>IF(Table1[[#This Row],[Preserve Priority]]=0,"",Table1[[#This Row],[Preserve Priority]])</f>
        <v>2</v>
      </c>
    </row>
    <row r="91" spans="1:19" x14ac:dyDescent="0.55000000000000004">
      <c r="A91" s="44">
        <f>Table1[[#This Row],[Tree ID]]</f>
        <v>8140</v>
      </c>
      <c r="B91" s="45" t="str">
        <f>Table1[[#This Row],[Number]]</f>
        <v/>
      </c>
      <c r="C91" s="37">
        <f>Table1[[#This Row],[Tree ID Number]]</f>
        <v>8140</v>
      </c>
      <c r="D91" s="38" t="str">
        <f>Table1[[#This Row],[Species]]</f>
        <v>Acer macrophyllum</v>
      </c>
      <c r="E91" s="38" t="str">
        <f>Table1[[#This Row],[Common Name]]</f>
        <v xml:space="preserve">Big leaf maple </v>
      </c>
      <c r="F91" s="37">
        <f>Table1[[#This Row],[Diameter (inches)]]</f>
        <v>24</v>
      </c>
      <c r="G91" s="37">
        <f>Table1[[#This Row],[Avg. Dripline (ft)]]</f>
        <v>25</v>
      </c>
      <c r="H91" s="37">
        <f>Table1[[#This Row],[Height]]</f>
        <v>54</v>
      </c>
      <c r="I91" s="37" t="str">
        <f>Table1[[#This Row],[Condition]]</f>
        <v>Fair</v>
      </c>
      <c r="J91" s="37">
        <f>Table1[[#This Row],[Exceptional Tree Status]]</f>
        <v>0</v>
      </c>
      <c r="K91" s="37" t="str">
        <f>IF(Table1[[#This Row],[Grove]]=0,"",Table1[[#This Row],[Grove]])</f>
        <v>Grove</v>
      </c>
      <c r="L91" s="37" t="str">
        <f>IF(Table1[[#This Row],[Regulated?]]=0,"",Table1[[#This Row],[Regulated?]])</f>
        <v>Y</v>
      </c>
      <c r="M91" s="37" t="str">
        <f>IF(Table1[[#This Row],[Exceptional Tree Removal Justified?]]=0,"",Table1[[#This Row],[Exceptional Tree Removal Justified?]])</f>
        <v>N/A</v>
      </c>
      <c r="N91" s="37">
        <f>Table1[[#This Row],[Number of Replacements Required by Code]]</f>
        <v>6</v>
      </c>
      <c r="O91" s="37" t="str">
        <f>IF(Table1[[#This Row],[Replacement Reduction per MICC 19.10.070(B)(4)?]]=0,"",Table1[[#This Row],[Replacement Reduction per MICC 19.10.070(B)(4)?]])</f>
        <v>Y</v>
      </c>
      <c r="P91" s="37">
        <f>IF(Table1[[#This Row],[Number of Replacements Required if Reduced]]=0,"",Table1[[#This Row],[Number of Replacements Required if Reduced]])</f>
        <v>2</v>
      </c>
      <c r="Q91" s="37" t="str">
        <f>IF(Table1[[#This Row],[Reason for Reduction (hazardous, poor health, dead, etc.)]]=0,"",Table1[[#This Row],[Reason for Reduction (hazardous, poor health, dead, etc.)]])</f>
        <v>Not exceptional per MICC definition of exceptional tree; 10-24"</v>
      </c>
      <c r="R91" s="40">
        <f>Table1[[#This Row],[Total Replacement Trees Required per Tree]]</f>
        <v>2</v>
      </c>
      <c r="S91" s="37">
        <f>IF(Table1[[#This Row],[Preserve Priority]]=0,"",Table1[[#This Row],[Preserve Priority]])</f>
        <v>2</v>
      </c>
    </row>
    <row r="92" spans="1:19" x14ac:dyDescent="0.55000000000000004">
      <c r="A92" s="44">
        <f>Table1[[#This Row],[Tree ID]]</f>
        <v>8141</v>
      </c>
      <c r="B92" s="45" t="str">
        <f>Table1[[#This Row],[Number]]</f>
        <v/>
      </c>
      <c r="C92" s="37">
        <f>Table1[[#This Row],[Tree ID Number]]</f>
        <v>8141</v>
      </c>
      <c r="D92" s="38" t="str">
        <f>Table1[[#This Row],[Species]]</f>
        <v>Acer macrophyllum</v>
      </c>
      <c r="E92" s="38" t="str">
        <f>Table1[[#This Row],[Common Name]]</f>
        <v xml:space="preserve">Big leaf maple </v>
      </c>
      <c r="F92" s="37">
        <f>Table1[[#This Row],[Diameter (inches)]]</f>
        <v>29.7</v>
      </c>
      <c r="G92" s="37">
        <f>Table1[[#This Row],[Avg. Dripline (ft)]]</f>
        <v>20</v>
      </c>
      <c r="H92" s="37">
        <f>Table1[[#This Row],[Height]]</f>
        <v>54</v>
      </c>
      <c r="I92" s="37" t="str">
        <f>Table1[[#This Row],[Condition]]</f>
        <v>Very Poor</v>
      </c>
      <c r="J92" s="37">
        <f>Table1[[#This Row],[Exceptional Tree Status]]</f>
        <v>0</v>
      </c>
      <c r="K92" s="37" t="str">
        <f>IF(Table1[[#This Row],[Grove]]=0,"",Table1[[#This Row],[Grove]])</f>
        <v>Grove</v>
      </c>
      <c r="L92" s="37" t="str">
        <f>IF(Table1[[#This Row],[Regulated?]]=0,"",Table1[[#This Row],[Regulated?]])</f>
        <v>Y</v>
      </c>
      <c r="M92" s="37" t="str">
        <f>IF(Table1[[#This Row],[Exceptional Tree Removal Justified?]]=0,"",Table1[[#This Row],[Exceptional Tree Removal Justified?]])</f>
        <v>N/A</v>
      </c>
      <c r="N92" s="37">
        <f>Table1[[#This Row],[Number of Replacements Required by Code]]</f>
        <v>6</v>
      </c>
      <c r="O92" s="37" t="str">
        <f>IF(Table1[[#This Row],[Replacement Reduction per MICC 19.10.070(B)(4)?]]=0,"",Table1[[#This Row],[Replacement Reduction per MICC 19.10.070(B)(4)?]])</f>
        <v>Y</v>
      </c>
      <c r="P92" s="37">
        <f>IF(Table1[[#This Row],[Number of Replacements Required if Reduced]]=0,"",Table1[[#This Row],[Number of Replacements Required if Reduced]])</f>
        <v>1</v>
      </c>
      <c r="Q92" s="37" t="str">
        <f>IF(Table1[[#This Row],[Reason for Reduction (hazardous, poor health, dead, etc.)]]=0,"",Table1[[#This Row],[Reason for Reduction (hazardous, poor health, dead, etc.)]])</f>
        <v>Very Poor Condition per Arborist Report</v>
      </c>
      <c r="R92" s="40">
        <f>Table1[[#This Row],[Total Replacement Trees Required per Tree]]</f>
        <v>1</v>
      </c>
      <c r="S92" s="37">
        <f>IF(Table1[[#This Row],[Preserve Priority]]=0,"",Table1[[#This Row],[Preserve Priority]])</f>
        <v>3</v>
      </c>
    </row>
    <row r="93" spans="1:19" x14ac:dyDescent="0.55000000000000004">
      <c r="A93" s="44">
        <f>Table1[[#This Row],[Tree ID]]</f>
        <v>8142</v>
      </c>
      <c r="B93" s="45" t="str">
        <f>Table1[[#This Row],[Number]]</f>
        <v>- RETAIN</v>
      </c>
      <c r="C93" s="37" t="str">
        <f>Table1[[#This Row],[Tree ID Number]]</f>
        <v>8142 – RETAIN</v>
      </c>
      <c r="D93" s="38" t="str">
        <f>Table1[[#This Row],[Species]]</f>
        <v>Callitropsis nootkatensis</v>
      </c>
      <c r="E93" s="38" t="str">
        <f>Table1[[#This Row],[Common Name]]</f>
        <v xml:space="preserve">Yellow cedar </v>
      </c>
      <c r="F93" s="37">
        <f>Table1[[#This Row],[Diameter (inches)]]</f>
        <v>11</v>
      </c>
      <c r="G93" s="37">
        <f>Table1[[#This Row],[Avg. Dripline (ft)]]</f>
        <v>8</v>
      </c>
      <c r="H93" s="37">
        <f>Table1[[#This Row],[Height]]</f>
        <v>39</v>
      </c>
      <c r="I93" s="37" t="str">
        <f>Table1[[#This Row],[Condition]]</f>
        <v>Fair</v>
      </c>
      <c r="J93" s="37" t="str">
        <f>Table1[[#This Row],[Exceptional Tree Status]]</f>
        <v>Not Specific</v>
      </c>
      <c r="K93" s="37" t="str">
        <f>IF(Table1[[#This Row],[Grove]]=0,"",Table1[[#This Row],[Grove]])</f>
        <v/>
      </c>
      <c r="L93" s="37" t="str">
        <f>IF(Table1[[#This Row],[Regulated?]]=0,"",Table1[[#This Row],[Regulated?]])</f>
        <v>Y</v>
      </c>
      <c r="M93" s="37" t="str">
        <f>IF(Table1[[#This Row],[Exceptional Tree Removal Justified?]]=0,"",Table1[[#This Row],[Exceptional Tree Removal Justified?]])</f>
        <v/>
      </c>
      <c r="N93" s="37">
        <f>Table1[[#This Row],[Number of Replacements Required by Code]]</f>
        <v>0</v>
      </c>
      <c r="O93" s="37" t="str">
        <f>IF(Table1[[#This Row],[Replacement Reduction per MICC 19.10.070(B)(4)?]]=0,"",Table1[[#This Row],[Replacement Reduction per MICC 19.10.070(B)(4)?]])</f>
        <v/>
      </c>
      <c r="P93" s="37" t="str">
        <f>IF(Table1[[#This Row],[Number of Replacements Required if Reduced]]=0,"",Table1[[#This Row],[Number of Replacements Required if Reduced]])</f>
        <v/>
      </c>
      <c r="Q93" s="37" t="str">
        <f>IF(Table1[[#This Row],[Reason for Reduction (hazardous, poor health, dead, etc.)]]=0,"",Table1[[#This Row],[Reason for Reduction (hazardous, poor health, dead, etc.)]])</f>
        <v/>
      </c>
      <c r="R93" s="40">
        <f>Table1[[#This Row],[Total Replacement Trees Required per Tree]]</f>
        <v>0</v>
      </c>
      <c r="S93" s="37">
        <f>IF(Table1[[#This Row],[Preserve Priority]]=0,"",Table1[[#This Row],[Preserve Priority]])</f>
        <v>2</v>
      </c>
    </row>
    <row r="94" spans="1:19" x14ac:dyDescent="0.55000000000000004">
      <c r="A94" s="44">
        <f>Table1[[#This Row],[Tree ID]]</f>
        <v>8143</v>
      </c>
      <c r="B94" s="45" t="str">
        <f>Table1[[#This Row],[Number]]</f>
        <v>- RETAIN</v>
      </c>
      <c r="C94" s="37" t="str">
        <f>Table1[[#This Row],[Tree ID Number]]</f>
        <v>8143 – RETAIN</v>
      </c>
      <c r="D94" s="38" t="str">
        <f>Table1[[#This Row],[Species]]</f>
        <v>Acer circinatum</v>
      </c>
      <c r="E94" s="38" t="str">
        <f>Table1[[#This Row],[Common Name]]</f>
        <v xml:space="preserve">Vine maple </v>
      </c>
      <c r="F94" s="37">
        <f>Table1[[#This Row],[Diameter (inches)]]</f>
        <v>7.7</v>
      </c>
      <c r="G94" s="37">
        <f>Table1[[#This Row],[Avg. Dripline (ft)]]</f>
        <v>8</v>
      </c>
      <c r="H94" s="37">
        <f>Table1[[#This Row],[Height]]</f>
        <v>39</v>
      </c>
      <c r="I94" s="37" t="str">
        <f>Table1[[#This Row],[Condition]]</f>
        <v>Fair</v>
      </c>
      <c r="J94" s="37" t="str">
        <f>Table1[[#This Row],[Exceptional Tree Status]]</f>
        <v>Not Specific</v>
      </c>
      <c r="K94" s="37" t="str">
        <f>IF(Table1[[#This Row],[Grove]]=0,"",Table1[[#This Row],[Grove]])</f>
        <v/>
      </c>
      <c r="L94" s="37" t="str">
        <f>IF(Table1[[#This Row],[Regulated?]]=0,"",Table1[[#This Row],[Regulated?]])</f>
        <v>N</v>
      </c>
      <c r="M94" s="37" t="str">
        <f>IF(Table1[[#This Row],[Exceptional Tree Removal Justified?]]=0,"",Table1[[#This Row],[Exceptional Tree Removal Justified?]])</f>
        <v/>
      </c>
      <c r="N94" s="37">
        <f>Table1[[#This Row],[Number of Replacements Required by Code]]</f>
        <v>0</v>
      </c>
      <c r="O94" s="37" t="str">
        <f>IF(Table1[[#This Row],[Replacement Reduction per MICC 19.10.070(B)(4)?]]=0,"",Table1[[#This Row],[Replacement Reduction per MICC 19.10.070(B)(4)?]])</f>
        <v/>
      </c>
      <c r="P94" s="37" t="str">
        <f>IF(Table1[[#This Row],[Number of Replacements Required if Reduced]]=0,"",Table1[[#This Row],[Number of Replacements Required if Reduced]])</f>
        <v/>
      </c>
      <c r="Q94" s="37" t="str">
        <f>IF(Table1[[#This Row],[Reason for Reduction (hazardous, poor health, dead, etc.)]]=0,"",Table1[[#This Row],[Reason for Reduction (hazardous, poor health, dead, etc.)]])</f>
        <v/>
      </c>
      <c r="R94" s="40">
        <f>Table1[[#This Row],[Total Replacement Trees Required per Tree]]</f>
        <v>0</v>
      </c>
      <c r="S94" s="37">
        <f>IF(Table1[[#This Row],[Preserve Priority]]=0,"",Table1[[#This Row],[Preserve Priority]])</f>
        <v>2</v>
      </c>
    </row>
    <row r="95" spans="1:19" x14ac:dyDescent="0.55000000000000004">
      <c r="A95" s="44">
        <f>Table1[[#This Row],[Tree ID]]</f>
        <v>8144</v>
      </c>
      <c r="B95" s="45" t="str">
        <f>Table1[[#This Row],[Number]]</f>
        <v>- RETAIN</v>
      </c>
      <c r="C95" s="37" t="str">
        <f>Table1[[#This Row],[Tree ID Number]]</f>
        <v>8144 – RETAIN</v>
      </c>
      <c r="D95" s="38" t="str">
        <f>Table1[[#This Row],[Species]]</f>
        <v>Thuja pilcata</v>
      </c>
      <c r="E95" s="38" t="str">
        <f>Table1[[#This Row],[Common Name]]</f>
        <v xml:space="preserve">Western red cedar </v>
      </c>
      <c r="F95" s="37">
        <f>Table1[[#This Row],[Diameter (inches)]]</f>
        <v>30</v>
      </c>
      <c r="G95" s="37">
        <f>Table1[[#This Row],[Avg. Dripline (ft)]]</f>
        <v>20</v>
      </c>
      <c r="H95" s="37">
        <f>Table1[[#This Row],[Height]]</f>
        <v>81</v>
      </c>
      <c r="I95" s="37" t="str">
        <f>Table1[[#This Row],[Condition]]</f>
        <v>Good</v>
      </c>
      <c r="J95" s="37" t="str">
        <f>Table1[[#This Row],[Exceptional Tree Status]]</f>
        <v xml:space="preserve">Exceptional </v>
      </c>
      <c r="K95" s="37" t="str">
        <f>IF(Table1[[#This Row],[Grove]]=0,"",Table1[[#This Row],[Grove]])</f>
        <v/>
      </c>
      <c r="L95" s="37" t="str">
        <f>IF(Table1[[#This Row],[Regulated?]]=0,"",Table1[[#This Row],[Regulated?]])</f>
        <v>Y</v>
      </c>
      <c r="M95" s="37" t="str">
        <f>IF(Table1[[#This Row],[Exceptional Tree Removal Justified?]]=0,"",Table1[[#This Row],[Exceptional Tree Removal Justified?]])</f>
        <v/>
      </c>
      <c r="N95" s="37">
        <f>Table1[[#This Row],[Number of Replacements Required by Code]]</f>
        <v>0</v>
      </c>
      <c r="O95" s="37" t="str">
        <f>IF(Table1[[#This Row],[Replacement Reduction per MICC 19.10.070(B)(4)?]]=0,"",Table1[[#This Row],[Replacement Reduction per MICC 19.10.070(B)(4)?]])</f>
        <v/>
      </c>
      <c r="P95" s="37" t="str">
        <f>IF(Table1[[#This Row],[Number of Replacements Required if Reduced]]=0,"",Table1[[#This Row],[Number of Replacements Required if Reduced]])</f>
        <v/>
      </c>
      <c r="Q95" s="37" t="str">
        <f>IF(Table1[[#This Row],[Reason for Reduction (hazardous, poor health, dead, etc.)]]=0,"",Table1[[#This Row],[Reason for Reduction (hazardous, poor health, dead, etc.)]])</f>
        <v/>
      </c>
      <c r="R95" s="40">
        <f>Table1[[#This Row],[Total Replacement Trees Required per Tree]]</f>
        <v>0</v>
      </c>
      <c r="S95" s="37">
        <f>IF(Table1[[#This Row],[Preserve Priority]]=0,"",Table1[[#This Row],[Preserve Priority]])</f>
        <v>2</v>
      </c>
    </row>
    <row r="96" spans="1:19" x14ac:dyDescent="0.55000000000000004">
      <c r="A96" s="44">
        <f>Table1[[#This Row],[Tree ID]]</f>
        <v>8145</v>
      </c>
      <c r="B96" s="45" t="str">
        <f>Table1[[#This Row],[Number]]</f>
        <v>- RETAIN</v>
      </c>
      <c r="C96" s="37" t="str">
        <f>Table1[[#This Row],[Tree ID Number]]</f>
        <v>8145 – RETAIN</v>
      </c>
      <c r="D96" s="38" t="str">
        <f>Table1[[#This Row],[Species]]</f>
        <v>Thuja pilcata</v>
      </c>
      <c r="E96" s="38" t="str">
        <f>Table1[[#This Row],[Common Name]]</f>
        <v xml:space="preserve">Western red cedar </v>
      </c>
      <c r="F96" s="37">
        <f>Table1[[#This Row],[Diameter (inches)]]</f>
        <v>29</v>
      </c>
      <c r="G96" s="37">
        <f>Table1[[#This Row],[Avg. Dripline (ft)]]</f>
        <v>25</v>
      </c>
      <c r="H96" s="37">
        <f>Table1[[#This Row],[Height]]</f>
        <v>84</v>
      </c>
      <c r="I96" s="37" t="str">
        <f>Table1[[#This Row],[Condition]]</f>
        <v>Good</v>
      </c>
      <c r="J96" s="37" t="str">
        <f>Table1[[#This Row],[Exceptional Tree Status]]</f>
        <v xml:space="preserve">Not Specific </v>
      </c>
      <c r="K96" s="37" t="str">
        <f>IF(Table1[[#This Row],[Grove]]=0,"",Table1[[#This Row],[Grove]])</f>
        <v/>
      </c>
      <c r="L96" s="37" t="str">
        <f>IF(Table1[[#This Row],[Regulated?]]=0,"",Table1[[#This Row],[Regulated?]])</f>
        <v>Y</v>
      </c>
      <c r="M96" s="37" t="str">
        <f>IF(Table1[[#This Row],[Exceptional Tree Removal Justified?]]=0,"",Table1[[#This Row],[Exceptional Tree Removal Justified?]])</f>
        <v/>
      </c>
      <c r="N96" s="37">
        <f>Table1[[#This Row],[Number of Replacements Required by Code]]</f>
        <v>0</v>
      </c>
      <c r="O96" s="37" t="str">
        <f>IF(Table1[[#This Row],[Replacement Reduction per MICC 19.10.070(B)(4)?]]=0,"",Table1[[#This Row],[Replacement Reduction per MICC 19.10.070(B)(4)?]])</f>
        <v/>
      </c>
      <c r="P96" s="37" t="str">
        <f>IF(Table1[[#This Row],[Number of Replacements Required if Reduced]]=0,"",Table1[[#This Row],[Number of Replacements Required if Reduced]])</f>
        <v/>
      </c>
      <c r="Q96" s="37" t="str">
        <f>IF(Table1[[#This Row],[Reason for Reduction (hazardous, poor health, dead, etc.)]]=0,"",Table1[[#This Row],[Reason for Reduction (hazardous, poor health, dead, etc.)]])</f>
        <v/>
      </c>
      <c r="R96" s="40">
        <f>Table1[[#This Row],[Total Replacement Trees Required per Tree]]</f>
        <v>0</v>
      </c>
      <c r="S96" s="37">
        <f>IF(Table1[[#This Row],[Preserve Priority]]=0,"",Table1[[#This Row],[Preserve Priority]])</f>
        <v>2</v>
      </c>
    </row>
    <row r="97" spans="1:19" x14ac:dyDescent="0.55000000000000004">
      <c r="A97" s="44">
        <f>Table1[[#This Row],[Tree ID]]</f>
        <v>8146</v>
      </c>
      <c r="B97" s="45" t="str">
        <f>Table1[[#This Row],[Number]]</f>
        <v>- RETAIN</v>
      </c>
      <c r="C97" s="37" t="str">
        <f>Table1[[#This Row],[Tree ID Number]]</f>
        <v>8146 – RETAIN</v>
      </c>
      <c r="D97" s="38" t="str">
        <f>Table1[[#This Row],[Species]]</f>
        <v>Thuja pilcata</v>
      </c>
      <c r="E97" s="38" t="str">
        <f>Table1[[#This Row],[Common Name]]</f>
        <v xml:space="preserve">Western red cedar </v>
      </c>
      <c r="F97" s="37">
        <f>Table1[[#This Row],[Diameter (inches)]]</f>
        <v>37</v>
      </c>
      <c r="G97" s="37">
        <f>Table1[[#This Row],[Avg. Dripline (ft)]]</f>
        <v>30</v>
      </c>
      <c r="H97" s="37">
        <f>Table1[[#This Row],[Height]]</f>
        <v>93</v>
      </c>
      <c r="I97" s="37" t="str">
        <f>Table1[[#This Row],[Condition]]</f>
        <v>Fair</v>
      </c>
      <c r="J97" s="37" t="str">
        <f>Table1[[#This Row],[Exceptional Tree Status]]</f>
        <v xml:space="preserve">Exceptional </v>
      </c>
      <c r="K97" s="37" t="str">
        <f>IF(Table1[[#This Row],[Grove]]=0,"",Table1[[#This Row],[Grove]])</f>
        <v/>
      </c>
      <c r="L97" s="37" t="str">
        <f>IF(Table1[[#This Row],[Regulated?]]=0,"",Table1[[#This Row],[Regulated?]])</f>
        <v>Y</v>
      </c>
      <c r="M97" s="37" t="str">
        <f>IF(Table1[[#This Row],[Exceptional Tree Removal Justified?]]=0,"",Table1[[#This Row],[Exceptional Tree Removal Justified?]])</f>
        <v/>
      </c>
      <c r="N97" s="37">
        <f>Table1[[#This Row],[Number of Replacements Required by Code]]</f>
        <v>0</v>
      </c>
      <c r="O97" s="37" t="str">
        <f>IF(Table1[[#This Row],[Replacement Reduction per MICC 19.10.070(B)(4)?]]=0,"",Table1[[#This Row],[Replacement Reduction per MICC 19.10.070(B)(4)?]])</f>
        <v/>
      </c>
      <c r="P97" s="37" t="str">
        <f>IF(Table1[[#This Row],[Number of Replacements Required if Reduced]]=0,"",Table1[[#This Row],[Number of Replacements Required if Reduced]])</f>
        <v/>
      </c>
      <c r="Q97" s="37" t="str">
        <f>IF(Table1[[#This Row],[Reason for Reduction (hazardous, poor health, dead, etc.)]]=0,"",Table1[[#This Row],[Reason for Reduction (hazardous, poor health, dead, etc.)]])</f>
        <v/>
      </c>
      <c r="R97" s="40">
        <f>Table1[[#This Row],[Total Replacement Trees Required per Tree]]</f>
        <v>0</v>
      </c>
      <c r="S97" s="37">
        <f>IF(Table1[[#This Row],[Preserve Priority]]=0,"",Table1[[#This Row],[Preserve Priority]])</f>
        <v>2</v>
      </c>
    </row>
    <row r="98" spans="1:19" x14ac:dyDescent="0.55000000000000004">
      <c r="A98" s="44">
        <f>Table1[[#This Row],[Tree ID]]</f>
        <v>8147</v>
      </c>
      <c r="B98" s="45" t="str">
        <f>Table1[[#This Row],[Number]]</f>
        <v>- RETAIN</v>
      </c>
      <c r="C98" s="37" t="str">
        <f>Table1[[#This Row],[Tree ID Number]]</f>
        <v>8147 – RETAIN</v>
      </c>
      <c r="D98" s="38" t="str">
        <f>Table1[[#This Row],[Species]]</f>
        <v>Thuja pilcata</v>
      </c>
      <c r="E98" s="38" t="str">
        <f>Table1[[#This Row],[Common Name]]</f>
        <v xml:space="preserve">Western red cedar </v>
      </c>
      <c r="F98" s="37">
        <f>Table1[[#This Row],[Diameter (inches)]]</f>
        <v>40</v>
      </c>
      <c r="G98" s="37">
        <f>Table1[[#This Row],[Avg. Dripline (ft)]]</f>
        <v>30</v>
      </c>
      <c r="H98" s="37">
        <f>Table1[[#This Row],[Height]]</f>
        <v>93</v>
      </c>
      <c r="I98" s="37" t="str">
        <f>Table1[[#This Row],[Condition]]</f>
        <v>Fair</v>
      </c>
      <c r="J98" s="37" t="str">
        <f>Table1[[#This Row],[Exceptional Tree Status]]</f>
        <v xml:space="preserve">Exceptional </v>
      </c>
      <c r="K98" s="37" t="str">
        <f>IF(Table1[[#This Row],[Grove]]=0,"",Table1[[#This Row],[Grove]])</f>
        <v/>
      </c>
      <c r="L98" s="37" t="str">
        <f>IF(Table1[[#This Row],[Regulated?]]=0,"",Table1[[#This Row],[Regulated?]])</f>
        <v>Y</v>
      </c>
      <c r="M98" s="37" t="str">
        <f>IF(Table1[[#This Row],[Exceptional Tree Removal Justified?]]=0,"",Table1[[#This Row],[Exceptional Tree Removal Justified?]])</f>
        <v/>
      </c>
      <c r="N98" s="37">
        <f>Table1[[#This Row],[Number of Replacements Required by Code]]</f>
        <v>0</v>
      </c>
      <c r="O98" s="37" t="str">
        <f>IF(Table1[[#This Row],[Replacement Reduction per MICC 19.10.070(B)(4)?]]=0,"",Table1[[#This Row],[Replacement Reduction per MICC 19.10.070(B)(4)?]])</f>
        <v/>
      </c>
      <c r="P98" s="37" t="str">
        <f>IF(Table1[[#This Row],[Number of Replacements Required if Reduced]]=0,"",Table1[[#This Row],[Number of Replacements Required if Reduced]])</f>
        <v/>
      </c>
      <c r="Q98" s="37" t="str">
        <f>IF(Table1[[#This Row],[Reason for Reduction (hazardous, poor health, dead, etc.)]]=0,"",Table1[[#This Row],[Reason for Reduction (hazardous, poor health, dead, etc.)]])</f>
        <v/>
      </c>
      <c r="R98" s="40">
        <f>Table1[[#This Row],[Total Replacement Trees Required per Tree]]</f>
        <v>0</v>
      </c>
      <c r="S98" s="37">
        <f>IF(Table1[[#This Row],[Preserve Priority]]=0,"",Table1[[#This Row],[Preserve Priority]])</f>
        <v>2</v>
      </c>
    </row>
    <row r="99" spans="1:19" x14ac:dyDescent="0.55000000000000004">
      <c r="A99" s="44">
        <f>Table1[[#This Row],[Tree ID]]</f>
        <v>8148</v>
      </c>
      <c r="B99" s="45" t="str">
        <f>Table1[[#This Row],[Number]]</f>
        <v>- RETAIN</v>
      </c>
      <c r="C99" s="37" t="str">
        <f>Table1[[#This Row],[Tree ID Number]]</f>
        <v>8148 – RETAIN</v>
      </c>
      <c r="D99" s="38" t="str">
        <f>Table1[[#This Row],[Species]]</f>
        <v>Thuja pilcata</v>
      </c>
      <c r="E99" s="38" t="str">
        <f>Table1[[#This Row],[Common Name]]</f>
        <v xml:space="preserve">Western red cedar </v>
      </c>
      <c r="F99" s="37">
        <f>Table1[[#This Row],[Diameter (inches)]]</f>
        <v>31</v>
      </c>
      <c r="G99" s="37">
        <f>Table1[[#This Row],[Avg. Dripline (ft)]]</f>
        <v>25</v>
      </c>
      <c r="H99" s="37">
        <f>Table1[[#This Row],[Height]]</f>
        <v>90</v>
      </c>
      <c r="I99" s="37" t="str">
        <f>Table1[[#This Row],[Condition]]</f>
        <v>Good</v>
      </c>
      <c r="J99" s="37" t="str">
        <f>Table1[[#This Row],[Exceptional Tree Status]]</f>
        <v xml:space="preserve">Exceptional </v>
      </c>
      <c r="K99" s="37" t="str">
        <f>IF(Table1[[#This Row],[Grove]]=0,"",Table1[[#This Row],[Grove]])</f>
        <v/>
      </c>
      <c r="L99" s="37" t="str">
        <f>IF(Table1[[#This Row],[Regulated?]]=0,"",Table1[[#This Row],[Regulated?]])</f>
        <v>Y</v>
      </c>
      <c r="M99" s="37" t="str">
        <f>IF(Table1[[#This Row],[Exceptional Tree Removal Justified?]]=0,"",Table1[[#This Row],[Exceptional Tree Removal Justified?]])</f>
        <v/>
      </c>
      <c r="N99" s="37">
        <f>Table1[[#This Row],[Number of Replacements Required by Code]]</f>
        <v>0</v>
      </c>
      <c r="O99" s="37" t="str">
        <f>IF(Table1[[#This Row],[Replacement Reduction per MICC 19.10.070(B)(4)?]]=0,"",Table1[[#This Row],[Replacement Reduction per MICC 19.10.070(B)(4)?]])</f>
        <v/>
      </c>
      <c r="P99" s="37" t="str">
        <f>IF(Table1[[#This Row],[Number of Replacements Required if Reduced]]=0,"",Table1[[#This Row],[Number of Replacements Required if Reduced]])</f>
        <v/>
      </c>
      <c r="Q99" s="37" t="str">
        <f>IF(Table1[[#This Row],[Reason for Reduction (hazardous, poor health, dead, etc.)]]=0,"",Table1[[#This Row],[Reason for Reduction (hazardous, poor health, dead, etc.)]])</f>
        <v/>
      </c>
      <c r="R99" s="40">
        <f>Table1[[#This Row],[Total Replacement Trees Required per Tree]]</f>
        <v>0</v>
      </c>
      <c r="S99" s="37">
        <f>IF(Table1[[#This Row],[Preserve Priority]]=0,"",Table1[[#This Row],[Preserve Priority]])</f>
        <v>2</v>
      </c>
    </row>
    <row r="100" spans="1:19" x14ac:dyDescent="0.55000000000000004">
      <c r="A100" s="44">
        <f>Table1[[#This Row],[Tree ID]]</f>
        <v>8149</v>
      </c>
      <c r="B100" s="45" t="str">
        <f>Table1[[#This Row],[Number]]</f>
        <v>- RETAIN</v>
      </c>
      <c r="C100" s="37" t="str">
        <f>Table1[[#This Row],[Tree ID Number]]</f>
        <v>8149 – RETAIN</v>
      </c>
      <c r="D100" s="38" t="str">
        <f>Table1[[#This Row],[Species]]</f>
        <v>Chamaecyparis lawsoniana</v>
      </c>
      <c r="E100" s="38" t="str">
        <f>Table1[[#This Row],[Common Name]]</f>
        <v xml:space="preserve">Lawsons cypress </v>
      </c>
      <c r="F100" s="37">
        <f>Table1[[#This Row],[Diameter (inches)]]</f>
        <v>41</v>
      </c>
      <c r="G100" s="37">
        <f>Table1[[#This Row],[Avg. Dripline (ft)]]</f>
        <v>30</v>
      </c>
      <c r="H100" s="37">
        <f>Table1[[#This Row],[Height]]</f>
        <v>95</v>
      </c>
      <c r="I100" s="37" t="str">
        <f>Table1[[#This Row],[Condition]]</f>
        <v>Fair</v>
      </c>
      <c r="J100" s="37" t="str">
        <f>Table1[[#This Row],[Exceptional Tree Status]]</f>
        <v xml:space="preserve">Exceptional </v>
      </c>
      <c r="K100" s="37" t="str">
        <f>IF(Table1[[#This Row],[Grove]]=0,"",Table1[[#This Row],[Grove]])</f>
        <v/>
      </c>
      <c r="L100" s="37" t="str">
        <f>IF(Table1[[#This Row],[Regulated?]]=0,"",Table1[[#This Row],[Regulated?]])</f>
        <v>Y</v>
      </c>
      <c r="M100" s="37" t="str">
        <f>IF(Table1[[#This Row],[Exceptional Tree Removal Justified?]]=0,"",Table1[[#This Row],[Exceptional Tree Removal Justified?]])</f>
        <v/>
      </c>
      <c r="N100" s="37">
        <f>Table1[[#This Row],[Number of Replacements Required by Code]]</f>
        <v>0</v>
      </c>
      <c r="O100" s="37" t="str">
        <f>IF(Table1[[#This Row],[Replacement Reduction per MICC 19.10.070(B)(4)?]]=0,"",Table1[[#This Row],[Replacement Reduction per MICC 19.10.070(B)(4)?]])</f>
        <v/>
      </c>
      <c r="P100" s="37" t="str">
        <f>IF(Table1[[#This Row],[Number of Replacements Required if Reduced]]=0,"",Table1[[#This Row],[Number of Replacements Required if Reduced]])</f>
        <v/>
      </c>
      <c r="Q100" s="37" t="str">
        <f>IF(Table1[[#This Row],[Reason for Reduction (hazardous, poor health, dead, etc.)]]=0,"",Table1[[#This Row],[Reason for Reduction (hazardous, poor health, dead, etc.)]])</f>
        <v/>
      </c>
      <c r="R100" s="40">
        <f>Table1[[#This Row],[Total Replacement Trees Required per Tree]]</f>
        <v>0</v>
      </c>
      <c r="S100" s="37">
        <f>IF(Table1[[#This Row],[Preserve Priority]]=0,"",Table1[[#This Row],[Preserve Priority]])</f>
        <v>2</v>
      </c>
    </row>
    <row r="101" spans="1:19" x14ac:dyDescent="0.55000000000000004">
      <c r="A101" s="44">
        <f>Table1[[#This Row],[Tree ID]]</f>
        <v>8150</v>
      </c>
      <c r="B101" s="45" t="str">
        <f>Table1[[#This Row],[Number]]</f>
        <v>- RETAIN</v>
      </c>
      <c r="C101" s="37" t="str">
        <f>Table1[[#This Row],[Tree ID Number]]</f>
        <v>8150 – RETAIN</v>
      </c>
      <c r="D101" s="38" t="str">
        <f>Table1[[#This Row],[Species]]</f>
        <v>Thuja pilcata</v>
      </c>
      <c r="E101" s="38" t="str">
        <f>Table1[[#This Row],[Common Name]]</f>
        <v xml:space="preserve">Western red cedar </v>
      </c>
      <c r="F101" s="37">
        <f>Table1[[#This Row],[Diameter (inches)]]</f>
        <v>20</v>
      </c>
      <c r="G101" s="37">
        <f>Table1[[#This Row],[Avg. Dripline (ft)]]</f>
        <v>15</v>
      </c>
      <c r="H101" s="37">
        <f>Table1[[#This Row],[Height]]</f>
        <v>78</v>
      </c>
      <c r="I101" s="37" t="str">
        <f>Table1[[#This Row],[Condition]]</f>
        <v>Fair</v>
      </c>
      <c r="J101" s="37" t="str">
        <f>Table1[[#This Row],[Exceptional Tree Status]]</f>
        <v xml:space="preserve">Not Specific </v>
      </c>
      <c r="K101" s="37" t="str">
        <f>IF(Table1[[#This Row],[Grove]]=0,"",Table1[[#This Row],[Grove]])</f>
        <v/>
      </c>
      <c r="L101" s="37" t="str">
        <f>IF(Table1[[#This Row],[Regulated?]]=0,"",Table1[[#This Row],[Regulated?]])</f>
        <v>Y</v>
      </c>
      <c r="M101" s="37" t="str">
        <f>IF(Table1[[#This Row],[Exceptional Tree Removal Justified?]]=0,"",Table1[[#This Row],[Exceptional Tree Removal Justified?]])</f>
        <v/>
      </c>
      <c r="N101" s="37">
        <f>Table1[[#This Row],[Number of Replacements Required by Code]]</f>
        <v>0</v>
      </c>
      <c r="O101" s="37" t="str">
        <f>IF(Table1[[#This Row],[Replacement Reduction per MICC 19.10.070(B)(4)?]]=0,"",Table1[[#This Row],[Replacement Reduction per MICC 19.10.070(B)(4)?]])</f>
        <v/>
      </c>
      <c r="P101" s="37" t="str">
        <f>IF(Table1[[#This Row],[Number of Replacements Required if Reduced]]=0,"",Table1[[#This Row],[Number of Replacements Required if Reduced]])</f>
        <v/>
      </c>
      <c r="Q101" s="37" t="str">
        <f>IF(Table1[[#This Row],[Reason for Reduction (hazardous, poor health, dead, etc.)]]=0,"",Table1[[#This Row],[Reason for Reduction (hazardous, poor health, dead, etc.)]])</f>
        <v/>
      </c>
      <c r="R101" s="40">
        <f>Table1[[#This Row],[Total Replacement Trees Required per Tree]]</f>
        <v>0</v>
      </c>
      <c r="S101" s="37">
        <f>IF(Table1[[#This Row],[Preserve Priority]]=0,"",Table1[[#This Row],[Preserve Priority]])</f>
        <v>2</v>
      </c>
    </row>
    <row r="102" spans="1:19" x14ac:dyDescent="0.55000000000000004">
      <c r="A102" s="44">
        <f>Table1[[#This Row],[Tree ID]]</f>
        <v>8151</v>
      </c>
      <c r="B102" s="45" t="str">
        <f>Table1[[#This Row],[Number]]</f>
        <v>- RETAIN</v>
      </c>
      <c r="C102" s="37" t="str">
        <f>Table1[[#This Row],[Tree ID Number]]</f>
        <v>8151 – RETAIN</v>
      </c>
      <c r="D102" s="38" t="str">
        <f>Table1[[#This Row],[Species]]</f>
        <v>Pseudotsuga menziesii</v>
      </c>
      <c r="E102" s="38" t="str">
        <f>Table1[[#This Row],[Common Name]]</f>
        <v xml:space="preserve">Douglas fir </v>
      </c>
      <c r="F102" s="37">
        <f>Table1[[#This Row],[Diameter (inches)]]</f>
        <v>25</v>
      </c>
      <c r="G102" s="37">
        <f>Table1[[#This Row],[Avg. Dripline (ft)]]</f>
        <v>18</v>
      </c>
      <c r="H102" s="37">
        <f>Table1[[#This Row],[Height]]</f>
        <v>84</v>
      </c>
      <c r="I102" s="37" t="str">
        <f>Table1[[#This Row],[Condition]]</f>
        <v>Good</v>
      </c>
      <c r="J102" s="37" t="str">
        <f>Table1[[#This Row],[Exceptional Tree Status]]</f>
        <v xml:space="preserve">Not Specific </v>
      </c>
      <c r="K102" s="37" t="str">
        <f>IF(Table1[[#This Row],[Grove]]=0,"",Table1[[#This Row],[Grove]])</f>
        <v/>
      </c>
      <c r="L102" s="37" t="str">
        <f>IF(Table1[[#This Row],[Regulated?]]=0,"",Table1[[#This Row],[Regulated?]])</f>
        <v>Y</v>
      </c>
      <c r="M102" s="37" t="str">
        <f>IF(Table1[[#This Row],[Exceptional Tree Removal Justified?]]=0,"",Table1[[#This Row],[Exceptional Tree Removal Justified?]])</f>
        <v/>
      </c>
      <c r="N102" s="37">
        <f>Table1[[#This Row],[Number of Replacements Required by Code]]</f>
        <v>0</v>
      </c>
      <c r="O102" s="37" t="str">
        <f>IF(Table1[[#This Row],[Replacement Reduction per MICC 19.10.070(B)(4)?]]=0,"",Table1[[#This Row],[Replacement Reduction per MICC 19.10.070(B)(4)?]])</f>
        <v/>
      </c>
      <c r="P102" s="37" t="str">
        <f>IF(Table1[[#This Row],[Number of Replacements Required if Reduced]]=0,"",Table1[[#This Row],[Number of Replacements Required if Reduced]])</f>
        <v/>
      </c>
      <c r="Q102" s="37" t="str">
        <f>IF(Table1[[#This Row],[Reason for Reduction (hazardous, poor health, dead, etc.)]]=0,"",Table1[[#This Row],[Reason for Reduction (hazardous, poor health, dead, etc.)]])</f>
        <v/>
      </c>
      <c r="R102" s="40">
        <f>Table1[[#This Row],[Total Replacement Trees Required per Tree]]</f>
        <v>0</v>
      </c>
      <c r="S102" s="37">
        <f>IF(Table1[[#This Row],[Preserve Priority]]=0,"",Table1[[#This Row],[Preserve Priority]])</f>
        <v>2</v>
      </c>
    </row>
    <row r="103" spans="1:19" x14ac:dyDescent="0.55000000000000004">
      <c r="A103" s="44">
        <f>Table1[[#This Row],[Tree ID]]</f>
        <v>8152</v>
      </c>
      <c r="B103" s="45" t="str">
        <f>Table1[[#This Row],[Number]]</f>
        <v>- RETAIN</v>
      </c>
      <c r="C103" s="37" t="str">
        <f>Table1[[#This Row],[Tree ID Number]]</f>
        <v>8152 – RETAIN</v>
      </c>
      <c r="D103" s="38" t="str">
        <f>Table1[[#This Row],[Species]]</f>
        <v>Thuja pilcata</v>
      </c>
      <c r="E103" s="38" t="str">
        <f>Table1[[#This Row],[Common Name]]</f>
        <v xml:space="preserve">Western red cedar </v>
      </c>
      <c r="F103" s="37">
        <f>Table1[[#This Row],[Diameter (inches)]]</f>
        <v>30.1</v>
      </c>
      <c r="G103" s="37">
        <f>Table1[[#This Row],[Avg. Dripline (ft)]]</f>
        <v>20</v>
      </c>
      <c r="H103" s="37">
        <f>Table1[[#This Row],[Height]]</f>
        <v>60</v>
      </c>
      <c r="I103" s="37" t="str">
        <f>Table1[[#This Row],[Condition]]</f>
        <v>Fair</v>
      </c>
      <c r="J103" s="37" t="str">
        <f>Table1[[#This Row],[Exceptional Tree Status]]</f>
        <v xml:space="preserve">Not Specific </v>
      </c>
      <c r="K103" s="37" t="str">
        <f>IF(Table1[[#This Row],[Grove]]=0,"",Table1[[#This Row],[Grove]])</f>
        <v/>
      </c>
      <c r="L103" s="37" t="str">
        <f>IF(Table1[[#This Row],[Regulated?]]=0,"",Table1[[#This Row],[Regulated?]])</f>
        <v>Y</v>
      </c>
      <c r="M103" s="37" t="str">
        <f>IF(Table1[[#This Row],[Exceptional Tree Removal Justified?]]=0,"",Table1[[#This Row],[Exceptional Tree Removal Justified?]])</f>
        <v/>
      </c>
      <c r="N103" s="37">
        <f>Table1[[#This Row],[Number of Replacements Required by Code]]</f>
        <v>0</v>
      </c>
      <c r="O103" s="37" t="str">
        <f>IF(Table1[[#This Row],[Replacement Reduction per MICC 19.10.070(B)(4)?]]=0,"",Table1[[#This Row],[Replacement Reduction per MICC 19.10.070(B)(4)?]])</f>
        <v/>
      </c>
      <c r="P103" s="37" t="str">
        <f>IF(Table1[[#This Row],[Number of Replacements Required if Reduced]]=0,"",Table1[[#This Row],[Number of Replacements Required if Reduced]])</f>
        <v/>
      </c>
      <c r="Q103" s="37" t="str">
        <f>IF(Table1[[#This Row],[Reason for Reduction (hazardous, poor health, dead, etc.)]]=0,"",Table1[[#This Row],[Reason for Reduction (hazardous, poor health, dead, etc.)]])</f>
        <v/>
      </c>
      <c r="R103" s="40">
        <f>Table1[[#This Row],[Total Replacement Trees Required per Tree]]</f>
        <v>0</v>
      </c>
      <c r="S103" s="37">
        <f>IF(Table1[[#This Row],[Preserve Priority]]=0,"",Table1[[#This Row],[Preserve Priority]])</f>
        <v>2</v>
      </c>
    </row>
    <row r="104" spans="1:19" x14ac:dyDescent="0.55000000000000004">
      <c r="A104" s="44">
        <f>Table1[[#This Row],[Tree ID]]</f>
        <v>8153</v>
      </c>
      <c r="B104" s="45" t="str">
        <f>Table1[[#This Row],[Number]]</f>
        <v>- RETAIN</v>
      </c>
      <c r="C104" s="37" t="str">
        <f>Table1[[#This Row],[Tree ID Number]]</f>
        <v>8153 – RETAIN</v>
      </c>
      <c r="D104" s="38" t="str">
        <f>Table1[[#This Row],[Species]]</f>
        <v>Pseudotsuga menziesii</v>
      </c>
      <c r="E104" s="38" t="str">
        <f>Table1[[#This Row],[Common Name]]</f>
        <v xml:space="preserve">Douglas fir </v>
      </c>
      <c r="F104" s="37">
        <f>Table1[[#This Row],[Diameter (inches)]]</f>
        <v>20</v>
      </c>
      <c r="G104" s="37">
        <f>Table1[[#This Row],[Avg. Dripline (ft)]]</f>
        <v>18</v>
      </c>
      <c r="H104" s="37">
        <f>Table1[[#This Row],[Height]]</f>
        <v>80</v>
      </c>
      <c r="I104" s="37" t="str">
        <f>Table1[[#This Row],[Condition]]</f>
        <v>Good</v>
      </c>
      <c r="J104" s="37" t="str">
        <f>Table1[[#This Row],[Exceptional Tree Status]]</f>
        <v xml:space="preserve">Not Specific </v>
      </c>
      <c r="K104" s="37" t="str">
        <f>IF(Table1[[#This Row],[Grove]]=0,"",Table1[[#This Row],[Grove]])</f>
        <v/>
      </c>
      <c r="L104" s="37" t="str">
        <f>IF(Table1[[#This Row],[Regulated?]]=0,"",Table1[[#This Row],[Regulated?]])</f>
        <v>Y</v>
      </c>
      <c r="M104" s="37" t="str">
        <f>IF(Table1[[#This Row],[Exceptional Tree Removal Justified?]]=0,"",Table1[[#This Row],[Exceptional Tree Removal Justified?]])</f>
        <v/>
      </c>
      <c r="N104" s="37">
        <f>Table1[[#This Row],[Number of Replacements Required by Code]]</f>
        <v>0</v>
      </c>
      <c r="O104" s="37" t="str">
        <f>IF(Table1[[#This Row],[Replacement Reduction per MICC 19.10.070(B)(4)?]]=0,"",Table1[[#This Row],[Replacement Reduction per MICC 19.10.070(B)(4)?]])</f>
        <v/>
      </c>
      <c r="P104" s="37" t="str">
        <f>IF(Table1[[#This Row],[Number of Replacements Required if Reduced]]=0,"",Table1[[#This Row],[Number of Replacements Required if Reduced]])</f>
        <v/>
      </c>
      <c r="Q104" s="37" t="str">
        <f>IF(Table1[[#This Row],[Reason for Reduction (hazardous, poor health, dead, etc.)]]=0,"",Table1[[#This Row],[Reason for Reduction (hazardous, poor health, dead, etc.)]])</f>
        <v/>
      </c>
      <c r="R104" s="40">
        <f>Table1[[#This Row],[Total Replacement Trees Required per Tree]]</f>
        <v>0</v>
      </c>
      <c r="S104" s="37">
        <f>IF(Table1[[#This Row],[Preserve Priority]]=0,"",Table1[[#This Row],[Preserve Priority]])</f>
        <v>2</v>
      </c>
    </row>
    <row r="105" spans="1:19" x14ac:dyDescent="0.55000000000000004">
      <c r="A105" s="44">
        <f>Table1[[#This Row],[Tree ID]]</f>
        <v>8154</v>
      </c>
      <c r="B105" s="45" t="str">
        <f>Table1[[#This Row],[Number]]</f>
        <v>- RETAIN</v>
      </c>
      <c r="C105" s="37" t="str">
        <f>Table1[[#This Row],[Tree ID Number]]</f>
        <v>8154 – RETAIN</v>
      </c>
      <c r="D105" s="38" t="str">
        <f>Table1[[#This Row],[Species]]</f>
        <v>Pseudotsuga menziesii</v>
      </c>
      <c r="E105" s="38" t="str">
        <f>Table1[[#This Row],[Common Name]]</f>
        <v xml:space="preserve">Douglas fir </v>
      </c>
      <c r="F105" s="37">
        <f>Table1[[#This Row],[Diameter (inches)]]</f>
        <v>24</v>
      </c>
      <c r="G105" s="37">
        <f>Table1[[#This Row],[Avg. Dripline (ft)]]</f>
        <v>18</v>
      </c>
      <c r="H105" s="37">
        <f>Table1[[#This Row],[Height]]</f>
        <v>81</v>
      </c>
      <c r="I105" s="37" t="str">
        <f>Table1[[#This Row],[Condition]]</f>
        <v>Good</v>
      </c>
      <c r="J105" s="37" t="str">
        <f>Table1[[#This Row],[Exceptional Tree Status]]</f>
        <v xml:space="preserve">Not Specific </v>
      </c>
      <c r="K105" s="37" t="str">
        <f>IF(Table1[[#This Row],[Grove]]=0,"",Table1[[#This Row],[Grove]])</f>
        <v/>
      </c>
      <c r="L105" s="37" t="str">
        <f>IF(Table1[[#This Row],[Regulated?]]=0,"",Table1[[#This Row],[Regulated?]])</f>
        <v>Y</v>
      </c>
      <c r="M105" s="37" t="str">
        <f>IF(Table1[[#This Row],[Exceptional Tree Removal Justified?]]=0,"",Table1[[#This Row],[Exceptional Tree Removal Justified?]])</f>
        <v/>
      </c>
      <c r="N105" s="37">
        <f>Table1[[#This Row],[Number of Replacements Required by Code]]</f>
        <v>0</v>
      </c>
      <c r="O105" s="37" t="str">
        <f>IF(Table1[[#This Row],[Replacement Reduction per MICC 19.10.070(B)(4)?]]=0,"",Table1[[#This Row],[Replacement Reduction per MICC 19.10.070(B)(4)?]])</f>
        <v/>
      </c>
      <c r="P105" s="37" t="str">
        <f>IF(Table1[[#This Row],[Number of Replacements Required if Reduced]]=0,"",Table1[[#This Row],[Number of Replacements Required if Reduced]])</f>
        <v/>
      </c>
      <c r="Q105" s="37" t="str">
        <f>IF(Table1[[#This Row],[Reason for Reduction (hazardous, poor health, dead, etc.)]]=0,"",Table1[[#This Row],[Reason for Reduction (hazardous, poor health, dead, etc.)]])</f>
        <v/>
      </c>
      <c r="R105" s="40">
        <f>Table1[[#This Row],[Total Replacement Trees Required per Tree]]</f>
        <v>0</v>
      </c>
      <c r="S105" s="37">
        <f>IF(Table1[[#This Row],[Preserve Priority]]=0,"",Table1[[#This Row],[Preserve Priority]])</f>
        <v>2</v>
      </c>
    </row>
    <row r="106" spans="1:19" x14ac:dyDescent="0.55000000000000004">
      <c r="A106" s="44">
        <f>Table1[[#This Row],[Tree ID]]</f>
        <v>8155</v>
      </c>
      <c r="B106" s="45" t="str">
        <f>Table1[[#This Row],[Number]]</f>
        <v>- RETAIN</v>
      </c>
      <c r="C106" s="37" t="str">
        <f>Table1[[#This Row],[Tree ID Number]]</f>
        <v>8155 – RETAIN</v>
      </c>
      <c r="D106" s="38" t="str">
        <f>Table1[[#This Row],[Species]]</f>
        <v>Thuja pilcata</v>
      </c>
      <c r="E106" s="38" t="str">
        <f>Table1[[#This Row],[Common Name]]</f>
        <v xml:space="preserve">Western red cedar </v>
      </c>
      <c r="F106" s="37">
        <f>Table1[[#This Row],[Diameter (inches)]]</f>
        <v>31</v>
      </c>
      <c r="G106" s="37">
        <f>Table1[[#This Row],[Avg. Dripline (ft)]]</f>
        <v>25</v>
      </c>
      <c r="H106" s="37">
        <f>Table1[[#This Row],[Height]]</f>
        <v>85</v>
      </c>
      <c r="I106" s="37" t="str">
        <f>Table1[[#This Row],[Condition]]</f>
        <v>Fair</v>
      </c>
      <c r="J106" s="37" t="str">
        <f>Table1[[#This Row],[Exceptional Tree Status]]</f>
        <v xml:space="preserve">Exceptional </v>
      </c>
      <c r="K106" s="37" t="str">
        <f>IF(Table1[[#This Row],[Grove]]=0,"",Table1[[#This Row],[Grove]])</f>
        <v/>
      </c>
      <c r="L106" s="37" t="str">
        <f>IF(Table1[[#This Row],[Regulated?]]=0,"",Table1[[#This Row],[Regulated?]])</f>
        <v>Y</v>
      </c>
      <c r="M106" s="37" t="str">
        <f>IF(Table1[[#This Row],[Exceptional Tree Removal Justified?]]=0,"",Table1[[#This Row],[Exceptional Tree Removal Justified?]])</f>
        <v/>
      </c>
      <c r="N106" s="37">
        <f>Table1[[#This Row],[Number of Replacements Required by Code]]</f>
        <v>0</v>
      </c>
      <c r="O106" s="37" t="str">
        <f>IF(Table1[[#This Row],[Replacement Reduction per MICC 19.10.070(B)(4)?]]=0,"",Table1[[#This Row],[Replacement Reduction per MICC 19.10.070(B)(4)?]])</f>
        <v/>
      </c>
      <c r="P106" s="37" t="str">
        <f>IF(Table1[[#This Row],[Number of Replacements Required if Reduced]]=0,"",Table1[[#This Row],[Number of Replacements Required if Reduced]])</f>
        <v/>
      </c>
      <c r="Q106" s="37" t="str">
        <f>IF(Table1[[#This Row],[Reason for Reduction (hazardous, poor health, dead, etc.)]]=0,"",Table1[[#This Row],[Reason for Reduction (hazardous, poor health, dead, etc.)]])</f>
        <v/>
      </c>
      <c r="R106" s="40">
        <f>Table1[[#This Row],[Total Replacement Trees Required per Tree]]</f>
        <v>0</v>
      </c>
      <c r="S106" s="37">
        <f>IF(Table1[[#This Row],[Preserve Priority]]=0,"",Table1[[#This Row],[Preserve Priority]])</f>
        <v>2</v>
      </c>
    </row>
    <row r="107" spans="1:19" x14ac:dyDescent="0.55000000000000004">
      <c r="A107" s="44">
        <f>Table1[[#This Row],[Tree ID]]</f>
        <v>8156</v>
      </c>
      <c r="B107" s="45" t="str">
        <f>Table1[[#This Row],[Number]]</f>
        <v>- RETAIN</v>
      </c>
      <c r="C107" s="37" t="str">
        <f>Table1[[#This Row],[Tree ID Number]]</f>
        <v>8156 – RETAIN</v>
      </c>
      <c r="D107" s="38" t="str">
        <f>Table1[[#This Row],[Species]]</f>
        <v>Pseudotsuga menziesii</v>
      </c>
      <c r="E107" s="38" t="str">
        <f>Table1[[#This Row],[Common Name]]</f>
        <v xml:space="preserve">Douglas fir </v>
      </c>
      <c r="F107" s="37">
        <f>Table1[[#This Row],[Diameter (inches)]]</f>
        <v>15</v>
      </c>
      <c r="G107" s="37">
        <f>Table1[[#This Row],[Avg. Dripline (ft)]]</f>
        <v>25</v>
      </c>
      <c r="H107" s="37">
        <f>Table1[[#This Row],[Height]]</f>
        <v>80</v>
      </c>
      <c r="I107" s="37" t="str">
        <f>Table1[[#This Row],[Condition]]</f>
        <v>Good</v>
      </c>
      <c r="J107" s="37" t="str">
        <f>Table1[[#This Row],[Exceptional Tree Status]]</f>
        <v xml:space="preserve">Not Specific </v>
      </c>
      <c r="K107" s="37" t="str">
        <f>IF(Table1[[#This Row],[Grove]]=0,"",Table1[[#This Row],[Grove]])</f>
        <v/>
      </c>
      <c r="L107" s="37" t="str">
        <f>IF(Table1[[#This Row],[Regulated?]]=0,"",Table1[[#This Row],[Regulated?]])</f>
        <v>Y</v>
      </c>
      <c r="M107" s="37" t="str">
        <f>IF(Table1[[#This Row],[Exceptional Tree Removal Justified?]]=0,"",Table1[[#This Row],[Exceptional Tree Removal Justified?]])</f>
        <v/>
      </c>
      <c r="N107" s="37">
        <f>Table1[[#This Row],[Number of Replacements Required by Code]]</f>
        <v>0</v>
      </c>
      <c r="O107" s="37" t="str">
        <f>IF(Table1[[#This Row],[Replacement Reduction per MICC 19.10.070(B)(4)?]]=0,"",Table1[[#This Row],[Replacement Reduction per MICC 19.10.070(B)(4)?]])</f>
        <v/>
      </c>
      <c r="P107" s="37" t="str">
        <f>IF(Table1[[#This Row],[Number of Replacements Required if Reduced]]=0,"",Table1[[#This Row],[Number of Replacements Required if Reduced]])</f>
        <v/>
      </c>
      <c r="Q107" s="37" t="str">
        <f>IF(Table1[[#This Row],[Reason for Reduction (hazardous, poor health, dead, etc.)]]=0,"",Table1[[#This Row],[Reason for Reduction (hazardous, poor health, dead, etc.)]])</f>
        <v/>
      </c>
      <c r="R107" s="40">
        <f>Table1[[#This Row],[Total Replacement Trees Required per Tree]]</f>
        <v>0</v>
      </c>
      <c r="S107" s="37">
        <f>IF(Table1[[#This Row],[Preserve Priority]]=0,"",Table1[[#This Row],[Preserve Priority]])</f>
        <v>2</v>
      </c>
    </row>
    <row r="108" spans="1:19" x14ac:dyDescent="0.55000000000000004">
      <c r="A108" s="44">
        <f>Table1[[#This Row],[Tree ID]]</f>
        <v>8157</v>
      </c>
      <c r="B108" s="45" t="str">
        <f>Table1[[#This Row],[Number]]</f>
        <v>- RETAIN</v>
      </c>
      <c r="C108" s="37" t="str">
        <f>Table1[[#This Row],[Tree ID Number]]</f>
        <v>8157 – RETAIN</v>
      </c>
      <c r="D108" s="38" t="str">
        <f>Table1[[#This Row],[Species]]</f>
        <v>Pseudotsuga menziesii</v>
      </c>
      <c r="E108" s="38" t="str">
        <f>Table1[[#This Row],[Common Name]]</f>
        <v xml:space="preserve">Douglas fir </v>
      </c>
      <c r="F108" s="37">
        <f>Table1[[#This Row],[Diameter (inches)]]</f>
        <v>15</v>
      </c>
      <c r="G108" s="37">
        <f>Table1[[#This Row],[Avg. Dripline (ft)]]</f>
        <v>18</v>
      </c>
      <c r="H108" s="37">
        <f>Table1[[#This Row],[Height]]</f>
        <v>80</v>
      </c>
      <c r="I108" s="37" t="str">
        <f>Table1[[#This Row],[Condition]]</f>
        <v>Fair</v>
      </c>
      <c r="J108" s="37" t="str">
        <f>Table1[[#This Row],[Exceptional Tree Status]]</f>
        <v xml:space="preserve">Not Specific </v>
      </c>
      <c r="K108" s="37" t="str">
        <f>IF(Table1[[#This Row],[Grove]]=0,"",Table1[[#This Row],[Grove]])</f>
        <v/>
      </c>
      <c r="L108" s="37" t="str">
        <f>IF(Table1[[#This Row],[Regulated?]]=0,"",Table1[[#This Row],[Regulated?]])</f>
        <v>Y</v>
      </c>
      <c r="M108" s="37" t="str">
        <f>IF(Table1[[#This Row],[Exceptional Tree Removal Justified?]]=0,"",Table1[[#This Row],[Exceptional Tree Removal Justified?]])</f>
        <v/>
      </c>
      <c r="N108" s="37">
        <f>Table1[[#This Row],[Number of Replacements Required by Code]]</f>
        <v>0</v>
      </c>
      <c r="O108" s="37" t="str">
        <f>IF(Table1[[#This Row],[Replacement Reduction per MICC 19.10.070(B)(4)?]]=0,"",Table1[[#This Row],[Replacement Reduction per MICC 19.10.070(B)(4)?]])</f>
        <v/>
      </c>
      <c r="P108" s="37" t="str">
        <f>IF(Table1[[#This Row],[Number of Replacements Required if Reduced]]=0,"",Table1[[#This Row],[Number of Replacements Required if Reduced]])</f>
        <v/>
      </c>
      <c r="Q108" s="37" t="str">
        <f>IF(Table1[[#This Row],[Reason for Reduction (hazardous, poor health, dead, etc.)]]=0,"",Table1[[#This Row],[Reason for Reduction (hazardous, poor health, dead, etc.)]])</f>
        <v/>
      </c>
      <c r="R108" s="40">
        <f>Table1[[#This Row],[Total Replacement Trees Required per Tree]]</f>
        <v>0</v>
      </c>
      <c r="S108" s="37">
        <f>IF(Table1[[#This Row],[Preserve Priority]]=0,"",Table1[[#This Row],[Preserve Priority]])</f>
        <v>2</v>
      </c>
    </row>
    <row r="109" spans="1:19" x14ac:dyDescent="0.55000000000000004">
      <c r="A109" s="44">
        <f>Table1[[#This Row],[Tree ID]]</f>
        <v>8158</v>
      </c>
      <c r="B109" s="45" t="str">
        <f>Table1[[#This Row],[Number]]</f>
        <v>- RETAIN</v>
      </c>
      <c r="C109" s="37" t="str">
        <f>Table1[[#This Row],[Tree ID Number]]</f>
        <v>8158 – RETAIN</v>
      </c>
      <c r="D109" s="38" t="str">
        <f>Table1[[#This Row],[Species]]</f>
        <v>Pseudotsuga menziesii</v>
      </c>
      <c r="E109" s="38" t="str">
        <f>Table1[[#This Row],[Common Name]]</f>
        <v xml:space="preserve">Douglas fir </v>
      </c>
      <c r="F109" s="37">
        <f>Table1[[#This Row],[Diameter (inches)]]</f>
        <v>20</v>
      </c>
      <c r="G109" s="37">
        <f>Table1[[#This Row],[Avg. Dripline (ft)]]</f>
        <v>18</v>
      </c>
      <c r="H109" s="37">
        <f>Table1[[#This Row],[Height]]</f>
        <v>78</v>
      </c>
      <c r="I109" s="37" t="str">
        <f>Table1[[#This Row],[Condition]]</f>
        <v>Fair</v>
      </c>
      <c r="J109" s="37" t="str">
        <f>Table1[[#This Row],[Exceptional Tree Status]]</f>
        <v xml:space="preserve">Not Specific </v>
      </c>
      <c r="K109" s="37" t="str">
        <f>IF(Table1[[#This Row],[Grove]]=0,"",Table1[[#This Row],[Grove]])</f>
        <v/>
      </c>
      <c r="L109" s="37" t="str">
        <f>IF(Table1[[#This Row],[Regulated?]]=0,"",Table1[[#This Row],[Regulated?]])</f>
        <v>Y</v>
      </c>
      <c r="M109" s="37" t="str">
        <f>IF(Table1[[#This Row],[Exceptional Tree Removal Justified?]]=0,"",Table1[[#This Row],[Exceptional Tree Removal Justified?]])</f>
        <v/>
      </c>
      <c r="N109" s="37">
        <f>Table1[[#This Row],[Number of Replacements Required by Code]]</f>
        <v>0</v>
      </c>
      <c r="O109" s="37" t="str">
        <f>IF(Table1[[#This Row],[Replacement Reduction per MICC 19.10.070(B)(4)?]]=0,"",Table1[[#This Row],[Replacement Reduction per MICC 19.10.070(B)(4)?]])</f>
        <v/>
      </c>
      <c r="P109" s="37" t="str">
        <f>IF(Table1[[#This Row],[Number of Replacements Required if Reduced]]=0,"",Table1[[#This Row],[Number of Replacements Required if Reduced]])</f>
        <v/>
      </c>
      <c r="Q109" s="37" t="str">
        <f>IF(Table1[[#This Row],[Reason for Reduction (hazardous, poor health, dead, etc.)]]=0,"",Table1[[#This Row],[Reason for Reduction (hazardous, poor health, dead, etc.)]])</f>
        <v/>
      </c>
      <c r="R109" s="40">
        <f>Table1[[#This Row],[Total Replacement Trees Required per Tree]]</f>
        <v>0</v>
      </c>
      <c r="S109" s="37">
        <f>IF(Table1[[#This Row],[Preserve Priority]]=0,"",Table1[[#This Row],[Preserve Priority]])</f>
        <v>2</v>
      </c>
    </row>
    <row r="110" spans="1:19" x14ac:dyDescent="0.55000000000000004">
      <c r="A110" s="44">
        <f>Table1[[#This Row],[Tree ID]]</f>
        <v>8159</v>
      </c>
      <c r="B110" s="45" t="str">
        <f>Table1[[#This Row],[Number]]</f>
        <v>- RETAIN</v>
      </c>
      <c r="C110" s="37" t="str">
        <f>Table1[[#This Row],[Tree ID Number]]</f>
        <v>8159 – RETAIN</v>
      </c>
      <c r="D110" s="38" t="str">
        <f>Table1[[#This Row],[Species]]</f>
        <v>Fraxius spp</v>
      </c>
      <c r="E110" s="38" t="str">
        <f>Table1[[#This Row],[Common Name]]</f>
        <v xml:space="preserve">Ash spp </v>
      </c>
      <c r="F110" s="37">
        <f>Table1[[#This Row],[Diameter (inches)]]</f>
        <v>25</v>
      </c>
      <c r="G110" s="37">
        <f>Table1[[#This Row],[Avg. Dripline (ft)]]</f>
        <v>18</v>
      </c>
      <c r="H110" s="37">
        <f>Table1[[#This Row],[Height]]</f>
        <v>42</v>
      </c>
      <c r="I110" s="37" t="str">
        <f>Table1[[#This Row],[Condition]]</f>
        <v>Fair</v>
      </c>
      <c r="J110" s="37" t="str">
        <f>Table1[[#This Row],[Exceptional Tree Status]]</f>
        <v>Exceptional</v>
      </c>
      <c r="K110" s="37" t="str">
        <f>IF(Table1[[#This Row],[Grove]]=0,"",Table1[[#This Row],[Grove]])</f>
        <v/>
      </c>
      <c r="L110" s="37" t="str">
        <f>IF(Table1[[#This Row],[Regulated?]]=0,"",Table1[[#This Row],[Regulated?]])</f>
        <v>Y</v>
      </c>
      <c r="M110" s="37" t="str">
        <f>IF(Table1[[#This Row],[Exceptional Tree Removal Justified?]]=0,"",Table1[[#This Row],[Exceptional Tree Removal Justified?]])</f>
        <v/>
      </c>
      <c r="N110" s="37">
        <f>Table1[[#This Row],[Number of Replacements Required by Code]]</f>
        <v>0</v>
      </c>
      <c r="O110" s="37" t="str">
        <f>IF(Table1[[#This Row],[Replacement Reduction per MICC 19.10.070(B)(4)?]]=0,"",Table1[[#This Row],[Replacement Reduction per MICC 19.10.070(B)(4)?]])</f>
        <v/>
      </c>
      <c r="P110" s="37" t="str">
        <f>IF(Table1[[#This Row],[Number of Replacements Required if Reduced]]=0,"",Table1[[#This Row],[Number of Replacements Required if Reduced]])</f>
        <v/>
      </c>
      <c r="Q110" s="37" t="str">
        <f>IF(Table1[[#This Row],[Reason for Reduction (hazardous, poor health, dead, etc.)]]=0,"",Table1[[#This Row],[Reason for Reduction (hazardous, poor health, dead, etc.)]])</f>
        <v/>
      </c>
      <c r="R110" s="40">
        <f>Table1[[#This Row],[Total Replacement Trees Required per Tree]]</f>
        <v>0</v>
      </c>
      <c r="S110" s="37">
        <f>IF(Table1[[#This Row],[Preserve Priority]]=0,"",Table1[[#This Row],[Preserve Priority]])</f>
        <v>2</v>
      </c>
    </row>
    <row r="111" spans="1:19" x14ac:dyDescent="0.55000000000000004">
      <c r="A111" s="44">
        <f>Table1[[#This Row],[Tree ID]]</f>
        <v>8160</v>
      </c>
      <c r="B111" s="45" t="str">
        <f>Table1[[#This Row],[Number]]</f>
        <v>- RETAIN</v>
      </c>
      <c r="C111" s="37" t="str">
        <f>Table1[[#This Row],[Tree ID Number]]</f>
        <v>8160 – RETAIN</v>
      </c>
      <c r="D111" s="38" t="str">
        <f>Table1[[#This Row],[Species]]</f>
        <v>Pseudotsuga menziesii</v>
      </c>
      <c r="E111" s="38" t="str">
        <f>Table1[[#This Row],[Common Name]]</f>
        <v xml:space="preserve">Douglas fir </v>
      </c>
      <c r="F111" s="37">
        <f>Table1[[#This Row],[Diameter (inches)]]</f>
        <v>30</v>
      </c>
      <c r="G111" s="37">
        <f>Table1[[#This Row],[Avg. Dripline (ft)]]</f>
        <v>25</v>
      </c>
      <c r="H111" s="37">
        <f>Table1[[#This Row],[Height]]</f>
        <v>93</v>
      </c>
      <c r="I111" s="37" t="str">
        <f>Table1[[#This Row],[Condition]]</f>
        <v>Critical</v>
      </c>
      <c r="J111" s="37" t="str">
        <f>Table1[[#This Row],[Exceptional Tree Status]]</f>
        <v>Exceptional</v>
      </c>
      <c r="K111" s="37" t="str">
        <f>IF(Table1[[#This Row],[Grove]]=0,"",Table1[[#This Row],[Grove]])</f>
        <v/>
      </c>
      <c r="L111" s="37" t="str">
        <f>IF(Table1[[#This Row],[Regulated?]]=0,"",Table1[[#This Row],[Regulated?]])</f>
        <v>Y</v>
      </c>
      <c r="M111" s="37" t="str">
        <f>IF(Table1[[#This Row],[Exceptional Tree Removal Justified?]]=0,"",Table1[[#This Row],[Exceptional Tree Removal Justified?]])</f>
        <v/>
      </c>
      <c r="N111" s="37">
        <f>Table1[[#This Row],[Number of Replacements Required by Code]]</f>
        <v>0</v>
      </c>
      <c r="O111" s="37" t="str">
        <f>IF(Table1[[#This Row],[Replacement Reduction per MICC 19.10.070(B)(4)?]]=0,"",Table1[[#This Row],[Replacement Reduction per MICC 19.10.070(B)(4)?]])</f>
        <v/>
      </c>
      <c r="P111" s="37" t="str">
        <f>IF(Table1[[#This Row],[Number of Replacements Required if Reduced]]=0,"",Table1[[#This Row],[Number of Replacements Required if Reduced]])</f>
        <v/>
      </c>
      <c r="Q111" s="37" t="str">
        <f>IF(Table1[[#This Row],[Reason for Reduction (hazardous, poor health, dead, etc.)]]=0,"",Table1[[#This Row],[Reason for Reduction (hazardous, poor health, dead, etc.)]])</f>
        <v/>
      </c>
      <c r="R111" s="40">
        <f>Table1[[#This Row],[Total Replacement Trees Required per Tree]]</f>
        <v>0</v>
      </c>
      <c r="S111" s="37">
        <f>IF(Table1[[#This Row],[Preserve Priority]]=0,"",Table1[[#This Row],[Preserve Priority]])</f>
        <v>3</v>
      </c>
    </row>
    <row r="112" spans="1:19" x14ac:dyDescent="0.55000000000000004">
      <c r="A112" s="44">
        <f>Table1[[#This Row],[Tree ID]]</f>
        <v>8161</v>
      </c>
      <c r="B112" s="45" t="str">
        <f>Table1[[#This Row],[Number]]</f>
        <v/>
      </c>
      <c r="C112" s="37">
        <f>Table1[[#This Row],[Tree ID Number]]</f>
        <v>8161</v>
      </c>
      <c r="D112" s="38" t="str">
        <f>Table1[[#This Row],[Species]]</f>
        <v>Fraxius spp</v>
      </c>
      <c r="E112" s="38" t="str">
        <f>Table1[[#This Row],[Common Name]]</f>
        <v xml:space="preserve">Ash spp </v>
      </c>
      <c r="F112" s="37">
        <f>Table1[[#This Row],[Diameter (inches)]]</f>
        <v>22.9</v>
      </c>
      <c r="G112" s="37">
        <f>Table1[[#This Row],[Avg. Dripline (ft)]]</f>
        <v>0</v>
      </c>
      <c r="H112" s="37">
        <f>Table1[[#This Row],[Height]]</f>
        <v>45</v>
      </c>
      <c r="I112" s="37" t="str">
        <f>Table1[[#This Row],[Condition]]</f>
        <v>Critical</v>
      </c>
      <c r="J112" s="37" t="str">
        <f>Table1[[#This Row],[Exceptional Tree Status]]</f>
        <v xml:space="preserve">Not Specific </v>
      </c>
      <c r="K112" s="37" t="str">
        <f>IF(Table1[[#This Row],[Grove]]=0,"",Table1[[#This Row],[Grove]])</f>
        <v>N/A</v>
      </c>
      <c r="L112" s="37" t="str">
        <f>IF(Table1[[#This Row],[Regulated?]]=0,"",Table1[[#This Row],[Regulated?]])</f>
        <v>Y</v>
      </c>
      <c r="M112" s="37" t="str">
        <f>IF(Table1[[#This Row],[Exceptional Tree Removal Justified?]]=0,"",Table1[[#This Row],[Exceptional Tree Removal Justified?]])</f>
        <v>N/A</v>
      </c>
      <c r="N112" s="37">
        <f>Table1[[#This Row],[Number of Replacements Required by Code]]</f>
        <v>2</v>
      </c>
      <c r="O112" s="37" t="str">
        <f>IF(Table1[[#This Row],[Replacement Reduction per MICC 19.10.070(B)(4)?]]=0,"",Table1[[#This Row],[Replacement Reduction per MICC 19.10.070(B)(4)?]])</f>
        <v>Y</v>
      </c>
      <c r="P112" s="37">
        <f>IF(Table1[[#This Row],[Number of Replacements Required if Reduced]]=0,"",Table1[[#This Row],[Number of Replacements Required if Reduced]])</f>
        <v>1</v>
      </c>
      <c r="Q112" s="37" t="str">
        <f>IF(Table1[[#This Row],[Reason for Reduction (hazardous, poor health, dead, etc.)]]=0,"",Table1[[#This Row],[Reason for Reduction (hazardous, poor health, dead, etc.)]])</f>
        <v>Critical Condition per Arborist Report</v>
      </c>
      <c r="R112" s="40">
        <f>Table1[[#This Row],[Total Replacement Trees Required per Tree]]</f>
        <v>1</v>
      </c>
      <c r="S112" s="37">
        <f>IF(Table1[[#This Row],[Preserve Priority]]=0,"",Table1[[#This Row],[Preserve Priority]])</f>
        <v>3</v>
      </c>
    </row>
    <row r="113" spans="1:19" x14ac:dyDescent="0.55000000000000004">
      <c r="A113" s="44">
        <f>Table1[[#This Row],[Tree ID]]</f>
        <v>8162</v>
      </c>
      <c r="B113" s="45" t="str">
        <f>Table1[[#This Row],[Number]]</f>
        <v>- RETAIN</v>
      </c>
      <c r="C113" s="37" t="str">
        <f>Table1[[#This Row],[Tree ID Number]]</f>
        <v>8162 – RETAIN</v>
      </c>
      <c r="D113" s="38" t="str">
        <f>Table1[[#This Row],[Species]]</f>
        <v>Pseudotsuga menziesii</v>
      </c>
      <c r="E113" s="38" t="str">
        <f>Table1[[#This Row],[Common Name]]</f>
        <v xml:space="preserve">Douglas fir </v>
      </c>
      <c r="F113" s="37">
        <f>Table1[[#This Row],[Diameter (inches)]]</f>
        <v>42</v>
      </c>
      <c r="G113" s="37">
        <f>Table1[[#This Row],[Avg. Dripline (ft)]]</f>
        <v>30</v>
      </c>
      <c r="H113" s="37">
        <f>Table1[[#This Row],[Height]]</f>
        <v>78</v>
      </c>
      <c r="I113" s="37" t="str">
        <f>Table1[[#This Row],[Condition]]</f>
        <v>Good</v>
      </c>
      <c r="J113" s="37" t="str">
        <f>Table1[[#This Row],[Exceptional Tree Status]]</f>
        <v>Exceptional</v>
      </c>
      <c r="K113" s="37" t="str">
        <f>IF(Table1[[#This Row],[Grove]]=0,"",Table1[[#This Row],[Grove]])</f>
        <v/>
      </c>
      <c r="L113" s="37" t="str">
        <f>IF(Table1[[#This Row],[Regulated?]]=0,"",Table1[[#This Row],[Regulated?]])</f>
        <v>Y</v>
      </c>
      <c r="M113" s="37" t="str">
        <f>IF(Table1[[#This Row],[Exceptional Tree Removal Justified?]]=0,"",Table1[[#This Row],[Exceptional Tree Removal Justified?]])</f>
        <v/>
      </c>
      <c r="N113" s="37">
        <f>Table1[[#This Row],[Number of Replacements Required by Code]]</f>
        <v>0</v>
      </c>
      <c r="O113" s="37" t="str">
        <f>IF(Table1[[#This Row],[Replacement Reduction per MICC 19.10.070(B)(4)?]]=0,"",Table1[[#This Row],[Replacement Reduction per MICC 19.10.070(B)(4)?]])</f>
        <v/>
      </c>
      <c r="P113" s="37" t="str">
        <f>IF(Table1[[#This Row],[Number of Replacements Required if Reduced]]=0,"",Table1[[#This Row],[Number of Replacements Required if Reduced]])</f>
        <v/>
      </c>
      <c r="Q113" s="37" t="str">
        <f>IF(Table1[[#This Row],[Reason for Reduction (hazardous, poor health, dead, etc.)]]=0,"",Table1[[#This Row],[Reason for Reduction (hazardous, poor health, dead, etc.)]])</f>
        <v/>
      </c>
      <c r="R113" s="40">
        <f>Table1[[#This Row],[Total Replacement Trees Required per Tree]]</f>
        <v>0</v>
      </c>
      <c r="S113" s="37">
        <f>IF(Table1[[#This Row],[Preserve Priority]]=0,"",Table1[[#This Row],[Preserve Priority]])</f>
        <v>2</v>
      </c>
    </row>
    <row r="114" spans="1:19" x14ac:dyDescent="0.55000000000000004">
      <c r="A114" s="44">
        <f>Table1[[#This Row],[Tree ID]]</f>
        <v>8163</v>
      </c>
      <c r="B114" s="45" t="str">
        <f>Table1[[#This Row],[Number]]</f>
        <v/>
      </c>
      <c r="C114" s="37">
        <f>Table1[[#This Row],[Tree ID Number]]</f>
        <v>8163</v>
      </c>
      <c r="D114" s="38" t="str">
        <f>Table1[[#This Row],[Species]]</f>
        <v>Pseudotsuga menziesii</v>
      </c>
      <c r="E114" s="38" t="str">
        <f>Table1[[#This Row],[Common Name]]</f>
        <v xml:space="preserve">Douglas fir </v>
      </c>
      <c r="F114" s="37">
        <f>Table1[[#This Row],[Diameter (inches)]]</f>
        <v>36</v>
      </c>
      <c r="G114" s="37">
        <f>Table1[[#This Row],[Avg. Dripline (ft)]]</f>
        <v>0</v>
      </c>
      <c r="H114" s="37">
        <f>Table1[[#This Row],[Height]]</f>
        <v>99</v>
      </c>
      <c r="I114" s="37" t="str">
        <f>Table1[[#This Row],[Condition]]</f>
        <v>Critical</v>
      </c>
      <c r="J114" s="37" t="str">
        <f>Table1[[#This Row],[Exceptional Tree Status]]</f>
        <v>Exceptional</v>
      </c>
      <c r="K114" s="37" t="str">
        <f>IF(Table1[[#This Row],[Grove]]=0,"",Table1[[#This Row],[Grove]])</f>
        <v/>
      </c>
      <c r="L114" s="37" t="str">
        <f>IF(Table1[[#This Row],[Regulated?]]=0,"",Table1[[#This Row],[Regulated?]])</f>
        <v>Y</v>
      </c>
      <c r="M114" s="37" t="str">
        <f>IF(Table1[[#This Row],[Exceptional Tree Removal Justified?]]=0,"",Table1[[#This Row],[Exceptional Tree Removal Justified?]])</f>
        <v>N/A</v>
      </c>
      <c r="N114" s="37">
        <f>Table1[[#This Row],[Number of Replacements Required by Code]]</f>
        <v>6</v>
      </c>
      <c r="O114" s="37" t="str">
        <f>IF(Table1[[#This Row],[Replacement Reduction per MICC 19.10.070(B)(4)?]]=0,"",Table1[[#This Row],[Replacement Reduction per MICC 19.10.070(B)(4)?]])</f>
        <v>Y</v>
      </c>
      <c r="P114" s="37">
        <f>IF(Table1[[#This Row],[Number of Replacements Required if Reduced]]=0,"",Table1[[#This Row],[Number of Replacements Required if Reduced]])</f>
        <v>1</v>
      </c>
      <c r="Q114" s="37" t="str">
        <f>IF(Table1[[#This Row],[Reason for Reduction (hazardous, poor health, dead, etc.)]]=0,"",Table1[[#This Row],[Reason for Reduction (hazardous, poor health, dead, etc.)]])</f>
        <v>Critical Condition per Arborist Report</v>
      </c>
      <c r="R114" s="40">
        <f>Table1[[#This Row],[Total Replacement Trees Required per Tree]]</f>
        <v>1</v>
      </c>
      <c r="S114" s="37">
        <f>IF(Table1[[#This Row],[Preserve Priority]]=0,"",Table1[[#This Row],[Preserve Priority]])</f>
        <v>4</v>
      </c>
    </row>
    <row r="115" spans="1:19" x14ac:dyDescent="0.55000000000000004">
      <c r="A115" s="44">
        <f>Table1[[#This Row],[Tree ID]]</f>
        <v>8164</v>
      </c>
      <c r="B115" s="45" t="str">
        <f>Table1[[#This Row],[Number]]</f>
        <v>- RETAIN</v>
      </c>
      <c r="C115" s="37" t="str">
        <f>Table1[[#This Row],[Tree ID Number]]</f>
        <v>8164 – RETAIN</v>
      </c>
      <c r="D115" s="38" t="str">
        <f>Table1[[#This Row],[Species]]</f>
        <v>Pseudotsuga menziesii</v>
      </c>
      <c r="E115" s="38" t="str">
        <f>Table1[[#This Row],[Common Name]]</f>
        <v xml:space="preserve">Douglas fir </v>
      </c>
      <c r="F115" s="37">
        <f>Table1[[#This Row],[Diameter (inches)]]</f>
        <v>35</v>
      </c>
      <c r="G115" s="37">
        <f>Table1[[#This Row],[Avg. Dripline (ft)]]</f>
        <v>25</v>
      </c>
      <c r="H115" s="37">
        <f>Table1[[#This Row],[Height]]</f>
        <v>94</v>
      </c>
      <c r="I115" s="37" t="str">
        <f>Table1[[#This Row],[Condition]]</f>
        <v>Fair</v>
      </c>
      <c r="J115" s="37" t="str">
        <f>Table1[[#This Row],[Exceptional Tree Status]]</f>
        <v>Exceptional</v>
      </c>
      <c r="K115" s="37" t="str">
        <f>IF(Table1[[#This Row],[Grove]]=0,"",Table1[[#This Row],[Grove]])</f>
        <v/>
      </c>
      <c r="L115" s="37" t="str">
        <f>IF(Table1[[#This Row],[Regulated?]]=0,"",Table1[[#This Row],[Regulated?]])</f>
        <v>Y</v>
      </c>
      <c r="M115" s="37" t="str">
        <f>IF(Table1[[#This Row],[Exceptional Tree Removal Justified?]]=0,"",Table1[[#This Row],[Exceptional Tree Removal Justified?]])</f>
        <v/>
      </c>
      <c r="N115" s="37">
        <f>Table1[[#This Row],[Number of Replacements Required by Code]]</f>
        <v>0</v>
      </c>
      <c r="O115" s="37" t="str">
        <f>IF(Table1[[#This Row],[Replacement Reduction per MICC 19.10.070(B)(4)?]]=0,"",Table1[[#This Row],[Replacement Reduction per MICC 19.10.070(B)(4)?]])</f>
        <v/>
      </c>
      <c r="P115" s="37" t="str">
        <f>IF(Table1[[#This Row],[Number of Replacements Required if Reduced]]=0,"",Table1[[#This Row],[Number of Replacements Required if Reduced]])</f>
        <v/>
      </c>
      <c r="Q115" s="37" t="str">
        <f>IF(Table1[[#This Row],[Reason for Reduction (hazardous, poor health, dead, etc.)]]=0,"",Table1[[#This Row],[Reason for Reduction (hazardous, poor health, dead, etc.)]])</f>
        <v/>
      </c>
      <c r="R115" s="40">
        <f>Table1[[#This Row],[Total Replacement Trees Required per Tree]]</f>
        <v>0</v>
      </c>
      <c r="S115" s="37">
        <f>IF(Table1[[#This Row],[Preserve Priority]]=0,"",Table1[[#This Row],[Preserve Priority]])</f>
        <v>2</v>
      </c>
    </row>
    <row r="116" spans="1:19" x14ac:dyDescent="0.55000000000000004">
      <c r="A116" s="44">
        <f>Table1[[#This Row],[Tree ID]]</f>
        <v>8165</v>
      </c>
      <c r="B116" s="45" t="str">
        <f>Table1[[#This Row],[Number]]</f>
        <v>- RETAIN</v>
      </c>
      <c r="C116" s="37" t="str">
        <f>Table1[[#This Row],[Tree ID Number]]</f>
        <v>8165 – RETAIN</v>
      </c>
      <c r="D116" s="38" t="str">
        <f>Table1[[#This Row],[Species]]</f>
        <v>Pseudotsuga menziesii</v>
      </c>
      <c r="E116" s="38" t="str">
        <f>Table1[[#This Row],[Common Name]]</f>
        <v xml:space="preserve">Douglas fir </v>
      </c>
      <c r="F116" s="37">
        <f>Table1[[#This Row],[Diameter (inches)]]</f>
        <v>28</v>
      </c>
      <c r="G116" s="37">
        <f>Table1[[#This Row],[Avg. Dripline (ft)]]</f>
        <v>25</v>
      </c>
      <c r="H116" s="37">
        <f>Table1[[#This Row],[Height]]</f>
        <v>114</v>
      </c>
      <c r="I116" s="37" t="str">
        <f>Table1[[#This Row],[Condition]]</f>
        <v>Fair</v>
      </c>
      <c r="J116" s="37" t="str">
        <f>Table1[[#This Row],[Exceptional Tree Status]]</f>
        <v xml:space="preserve">Not Specific </v>
      </c>
      <c r="K116" s="37" t="str">
        <f>IF(Table1[[#This Row],[Grove]]=0,"",Table1[[#This Row],[Grove]])</f>
        <v/>
      </c>
      <c r="L116" s="37" t="str">
        <f>IF(Table1[[#This Row],[Regulated?]]=0,"",Table1[[#This Row],[Regulated?]])</f>
        <v>Y</v>
      </c>
      <c r="M116" s="37" t="str">
        <f>IF(Table1[[#This Row],[Exceptional Tree Removal Justified?]]=0,"",Table1[[#This Row],[Exceptional Tree Removal Justified?]])</f>
        <v/>
      </c>
      <c r="N116" s="37">
        <f>Table1[[#This Row],[Number of Replacements Required by Code]]</f>
        <v>0</v>
      </c>
      <c r="O116" s="37" t="str">
        <f>IF(Table1[[#This Row],[Replacement Reduction per MICC 19.10.070(B)(4)?]]=0,"",Table1[[#This Row],[Replacement Reduction per MICC 19.10.070(B)(4)?]])</f>
        <v/>
      </c>
      <c r="P116" s="37" t="str">
        <f>IF(Table1[[#This Row],[Number of Replacements Required if Reduced]]=0,"",Table1[[#This Row],[Number of Replacements Required if Reduced]])</f>
        <v/>
      </c>
      <c r="Q116" s="37" t="str">
        <f>IF(Table1[[#This Row],[Reason for Reduction (hazardous, poor health, dead, etc.)]]=0,"",Table1[[#This Row],[Reason for Reduction (hazardous, poor health, dead, etc.)]])</f>
        <v/>
      </c>
      <c r="R116" s="40">
        <f>Table1[[#This Row],[Total Replacement Trees Required per Tree]]</f>
        <v>0</v>
      </c>
      <c r="S116" s="37">
        <f>IF(Table1[[#This Row],[Preserve Priority]]=0,"",Table1[[#This Row],[Preserve Priority]])</f>
        <v>2</v>
      </c>
    </row>
    <row r="117" spans="1:19" x14ac:dyDescent="0.55000000000000004">
      <c r="A117" s="44">
        <f>Table1[[#This Row],[Tree ID]]</f>
        <v>8166</v>
      </c>
      <c r="B117" s="45" t="str">
        <f>Table1[[#This Row],[Number]]</f>
        <v/>
      </c>
      <c r="C117" s="37">
        <f>Table1[[#This Row],[Tree ID Number]]</f>
        <v>8166</v>
      </c>
      <c r="D117" s="38" t="str">
        <f>Table1[[#This Row],[Species]]</f>
        <v>Pseudotsuga menziesii</v>
      </c>
      <c r="E117" s="38" t="str">
        <f>Table1[[#This Row],[Common Name]]</f>
        <v xml:space="preserve">Douglas fir </v>
      </c>
      <c r="F117" s="37">
        <f>Table1[[#This Row],[Diameter (inches)]]</f>
        <v>11</v>
      </c>
      <c r="G117" s="37">
        <f>Table1[[#This Row],[Avg. Dripline (ft)]]</f>
        <v>0</v>
      </c>
      <c r="H117" s="37">
        <f>Table1[[#This Row],[Height]]</f>
        <v>68</v>
      </c>
      <c r="I117" s="37" t="str">
        <f>Table1[[#This Row],[Condition]]</f>
        <v>Dead</v>
      </c>
      <c r="J117" s="37" t="str">
        <f>Table1[[#This Row],[Exceptional Tree Status]]</f>
        <v xml:space="preserve">Not Specific </v>
      </c>
      <c r="K117" s="37" t="str">
        <f>IF(Table1[[#This Row],[Grove]]=0,"",Table1[[#This Row],[Grove]])</f>
        <v>N/A</v>
      </c>
      <c r="L117" s="37" t="str">
        <f>IF(Table1[[#This Row],[Regulated?]]=0,"",Table1[[#This Row],[Regulated?]])</f>
        <v>N</v>
      </c>
      <c r="M117" s="37" t="str">
        <f>IF(Table1[[#This Row],[Exceptional Tree Removal Justified?]]=0,"",Table1[[#This Row],[Exceptional Tree Removal Justified?]])</f>
        <v>N/A</v>
      </c>
      <c r="N117" s="37">
        <f>Table1[[#This Row],[Number of Replacements Required by Code]]</f>
        <v>2</v>
      </c>
      <c r="O117" s="37" t="str">
        <f>IF(Table1[[#This Row],[Replacement Reduction per MICC 19.10.070(B)(4)?]]=0,"",Table1[[#This Row],[Replacement Reduction per MICC 19.10.070(B)(4)?]])</f>
        <v>Y</v>
      </c>
      <c r="P117" s="37" t="str">
        <f>IF(Table1[[#This Row],[Number of Replacements Required if Reduced]]=0,"",Table1[[#This Row],[Number of Replacements Required if Reduced]])</f>
        <v/>
      </c>
      <c r="Q117" s="37" t="str">
        <f>IF(Table1[[#This Row],[Reason for Reduction (hazardous, poor health, dead, etc.)]]=0,"",Table1[[#This Row],[Reason for Reduction (hazardous, poor health, dead, etc.)]])</f>
        <v>Dead</v>
      </c>
      <c r="R117" s="40">
        <f>Table1[[#This Row],[Total Replacement Trees Required per Tree]]</f>
        <v>0</v>
      </c>
      <c r="S117" s="37">
        <f>IF(Table1[[#This Row],[Preserve Priority]]=0,"",Table1[[#This Row],[Preserve Priority]])</f>
        <v>4</v>
      </c>
    </row>
    <row r="118" spans="1:19" x14ac:dyDescent="0.55000000000000004">
      <c r="A118" s="44">
        <f>Table1[[#This Row],[Tree ID]]</f>
        <v>8167</v>
      </c>
      <c r="B118" s="45" t="str">
        <f>Table1[[#This Row],[Number]]</f>
        <v>- RETAIN</v>
      </c>
      <c r="C118" s="37" t="str">
        <f>Table1[[#This Row],[Tree ID Number]]</f>
        <v>8167 – RETAIN</v>
      </c>
      <c r="D118" s="38" t="str">
        <f>Table1[[#This Row],[Species]]</f>
        <v>Pseudotsuga menziesii</v>
      </c>
      <c r="E118" s="38" t="str">
        <f>Table1[[#This Row],[Common Name]]</f>
        <v xml:space="preserve">Douglas fir </v>
      </c>
      <c r="F118" s="37">
        <f>Table1[[#This Row],[Diameter (inches)]]</f>
        <v>24</v>
      </c>
      <c r="G118" s="37">
        <f>Table1[[#This Row],[Avg. Dripline (ft)]]</f>
        <v>18</v>
      </c>
      <c r="H118" s="37">
        <f>Table1[[#This Row],[Height]]</f>
        <v>129</v>
      </c>
      <c r="I118" s="37" t="str">
        <f>Table1[[#This Row],[Condition]]</f>
        <v>Very Poor</v>
      </c>
      <c r="J118" s="37" t="str">
        <f>Table1[[#This Row],[Exceptional Tree Status]]</f>
        <v xml:space="preserve">Not Specific </v>
      </c>
      <c r="K118" s="37" t="str">
        <f>IF(Table1[[#This Row],[Grove]]=0,"",Table1[[#This Row],[Grove]])</f>
        <v/>
      </c>
      <c r="L118" s="37" t="str">
        <f>IF(Table1[[#This Row],[Regulated?]]=0,"",Table1[[#This Row],[Regulated?]])</f>
        <v>Y</v>
      </c>
      <c r="M118" s="37" t="str">
        <f>IF(Table1[[#This Row],[Exceptional Tree Removal Justified?]]=0,"",Table1[[#This Row],[Exceptional Tree Removal Justified?]])</f>
        <v/>
      </c>
      <c r="N118" s="37">
        <f>Table1[[#This Row],[Number of Replacements Required by Code]]</f>
        <v>0</v>
      </c>
      <c r="O118" s="37" t="str">
        <f>IF(Table1[[#This Row],[Replacement Reduction per MICC 19.10.070(B)(4)?]]=0,"",Table1[[#This Row],[Replacement Reduction per MICC 19.10.070(B)(4)?]])</f>
        <v/>
      </c>
      <c r="P118" s="37" t="str">
        <f>IF(Table1[[#This Row],[Number of Replacements Required if Reduced]]=0,"",Table1[[#This Row],[Number of Replacements Required if Reduced]])</f>
        <v/>
      </c>
      <c r="Q118" s="37" t="str">
        <f>IF(Table1[[#This Row],[Reason for Reduction (hazardous, poor health, dead, etc.)]]=0,"",Table1[[#This Row],[Reason for Reduction (hazardous, poor health, dead, etc.)]])</f>
        <v/>
      </c>
      <c r="R118" s="40">
        <f>Table1[[#This Row],[Total Replacement Trees Required per Tree]]</f>
        <v>0</v>
      </c>
      <c r="S118" s="37">
        <f>IF(Table1[[#This Row],[Preserve Priority]]=0,"",Table1[[#This Row],[Preserve Priority]])</f>
        <v>3</v>
      </c>
    </row>
    <row r="119" spans="1:19" x14ac:dyDescent="0.55000000000000004">
      <c r="A119" s="44">
        <f>Table1[[#This Row],[Tree ID]]</f>
        <v>8168</v>
      </c>
      <c r="B119" s="45" t="str">
        <f>Table1[[#This Row],[Number]]</f>
        <v>- RETAIN</v>
      </c>
      <c r="C119" s="37" t="str">
        <f>Table1[[#This Row],[Tree ID Number]]</f>
        <v>8168 – RETAIN</v>
      </c>
      <c r="D119" s="38" t="str">
        <f>Table1[[#This Row],[Species]]</f>
        <v>Fraxius spp</v>
      </c>
      <c r="E119" s="38" t="str">
        <f>Table1[[#This Row],[Common Name]]</f>
        <v xml:space="preserve">Ash spp </v>
      </c>
      <c r="F119" s="37">
        <f>Table1[[#This Row],[Diameter (inches)]]</f>
        <v>24</v>
      </c>
      <c r="G119" s="37">
        <f>Table1[[#This Row],[Avg. Dripline (ft)]]</f>
        <v>20</v>
      </c>
      <c r="H119" s="37">
        <f>Table1[[#This Row],[Height]]</f>
        <v>75</v>
      </c>
      <c r="I119" s="37" t="str">
        <f>Table1[[#This Row],[Condition]]</f>
        <v>Very Poor</v>
      </c>
      <c r="J119" s="37" t="str">
        <f>Table1[[#This Row],[Exceptional Tree Status]]</f>
        <v xml:space="preserve">Not Specific </v>
      </c>
      <c r="K119" s="37" t="str">
        <f>IF(Table1[[#This Row],[Grove]]=0,"",Table1[[#This Row],[Grove]])</f>
        <v/>
      </c>
      <c r="L119" s="37" t="str">
        <f>IF(Table1[[#This Row],[Regulated?]]=0,"",Table1[[#This Row],[Regulated?]])</f>
        <v>Y</v>
      </c>
      <c r="M119" s="37" t="str">
        <f>IF(Table1[[#This Row],[Exceptional Tree Removal Justified?]]=0,"",Table1[[#This Row],[Exceptional Tree Removal Justified?]])</f>
        <v/>
      </c>
      <c r="N119" s="37">
        <f>Table1[[#This Row],[Number of Replacements Required by Code]]</f>
        <v>0</v>
      </c>
      <c r="O119" s="37" t="str">
        <f>IF(Table1[[#This Row],[Replacement Reduction per MICC 19.10.070(B)(4)?]]=0,"",Table1[[#This Row],[Replacement Reduction per MICC 19.10.070(B)(4)?]])</f>
        <v/>
      </c>
      <c r="P119" s="37" t="str">
        <f>IF(Table1[[#This Row],[Number of Replacements Required if Reduced]]=0,"",Table1[[#This Row],[Number of Replacements Required if Reduced]])</f>
        <v/>
      </c>
      <c r="Q119" s="37" t="str">
        <f>IF(Table1[[#This Row],[Reason for Reduction (hazardous, poor health, dead, etc.)]]=0,"",Table1[[#This Row],[Reason for Reduction (hazardous, poor health, dead, etc.)]])</f>
        <v/>
      </c>
      <c r="R119" s="40">
        <f>Table1[[#This Row],[Total Replacement Trees Required per Tree]]</f>
        <v>0</v>
      </c>
      <c r="S119" s="37">
        <f>IF(Table1[[#This Row],[Preserve Priority]]=0,"",Table1[[#This Row],[Preserve Priority]])</f>
        <v>3</v>
      </c>
    </row>
    <row r="120" spans="1:19" x14ac:dyDescent="0.55000000000000004">
      <c r="A120" s="44">
        <f>Table1[[#This Row],[Tree ID]]</f>
        <v>8169</v>
      </c>
      <c r="B120" s="45" t="str">
        <f>Table1[[#This Row],[Number]]</f>
        <v>- RETAIN</v>
      </c>
      <c r="C120" s="37" t="str">
        <f>Table1[[#This Row],[Tree ID Number]]</f>
        <v>8169 – RETAIN</v>
      </c>
      <c r="D120" s="38" t="str">
        <f>Table1[[#This Row],[Species]]</f>
        <v>Cedrus deodara</v>
      </c>
      <c r="E120" s="38" t="str">
        <f>Table1[[#This Row],[Common Name]]</f>
        <v xml:space="preserve">Deodar cedar </v>
      </c>
      <c r="F120" s="37">
        <f>Table1[[#This Row],[Diameter (inches)]]</f>
        <v>23</v>
      </c>
      <c r="G120" s="37">
        <f>Table1[[#This Row],[Avg. Dripline (ft)]]</f>
        <v>20</v>
      </c>
      <c r="H120" s="37">
        <f>Table1[[#This Row],[Height]]</f>
        <v>78</v>
      </c>
      <c r="I120" s="37" t="str">
        <f>Table1[[#This Row],[Condition]]</f>
        <v>Good</v>
      </c>
      <c r="J120" s="37" t="str">
        <f>Table1[[#This Row],[Exceptional Tree Status]]</f>
        <v xml:space="preserve">Not Specific </v>
      </c>
      <c r="K120" s="37" t="str">
        <f>IF(Table1[[#This Row],[Grove]]=0,"",Table1[[#This Row],[Grove]])</f>
        <v/>
      </c>
      <c r="L120" s="37" t="str">
        <f>IF(Table1[[#This Row],[Regulated?]]=0,"",Table1[[#This Row],[Regulated?]])</f>
        <v>Y</v>
      </c>
      <c r="M120" s="37" t="str">
        <f>IF(Table1[[#This Row],[Exceptional Tree Removal Justified?]]=0,"",Table1[[#This Row],[Exceptional Tree Removal Justified?]])</f>
        <v/>
      </c>
      <c r="N120" s="37">
        <f>Table1[[#This Row],[Number of Replacements Required by Code]]</f>
        <v>0</v>
      </c>
      <c r="O120" s="37" t="str">
        <f>IF(Table1[[#This Row],[Replacement Reduction per MICC 19.10.070(B)(4)?]]=0,"",Table1[[#This Row],[Replacement Reduction per MICC 19.10.070(B)(4)?]])</f>
        <v/>
      </c>
      <c r="P120" s="37" t="str">
        <f>IF(Table1[[#This Row],[Number of Replacements Required if Reduced]]=0,"",Table1[[#This Row],[Number of Replacements Required if Reduced]])</f>
        <v/>
      </c>
      <c r="Q120" s="37" t="str">
        <f>IF(Table1[[#This Row],[Reason for Reduction (hazardous, poor health, dead, etc.)]]=0,"",Table1[[#This Row],[Reason for Reduction (hazardous, poor health, dead, etc.)]])</f>
        <v/>
      </c>
      <c r="R120" s="40">
        <f>Table1[[#This Row],[Total Replacement Trees Required per Tree]]</f>
        <v>0</v>
      </c>
      <c r="S120" s="37">
        <f>IF(Table1[[#This Row],[Preserve Priority]]=0,"",Table1[[#This Row],[Preserve Priority]])</f>
        <v>2</v>
      </c>
    </row>
    <row r="121" spans="1:19" x14ac:dyDescent="0.55000000000000004">
      <c r="A121" s="44">
        <f>Table1[[#This Row],[Tree ID]]</f>
        <v>8170</v>
      </c>
      <c r="B121" s="45" t="str">
        <f>Table1[[#This Row],[Number]]</f>
        <v>- RETAIN</v>
      </c>
      <c r="C121" s="37" t="str">
        <f>Table1[[#This Row],[Tree ID Number]]</f>
        <v>8170 – RETAIN</v>
      </c>
      <c r="D121" s="38" t="str">
        <f>Table1[[#This Row],[Species]]</f>
        <v>Acer saccharum</v>
      </c>
      <c r="E121" s="38" t="str">
        <f>Table1[[#This Row],[Common Name]]</f>
        <v xml:space="preserve">Sugar maple </v>
      </c>
      <c r="F121" s="37">
        <f>Table1[[#This Row],[Diameter (inches)]]</f>
        <v>9</v>
      </c>
      <c r="G121" s="37">
        <f>Table1[[#This Row],[Avg. Dripline (ft)]]</f>
        <v>15</v>
      </c>
      <c r="H121" s="37">
        <f>Table1[[#This Row],[Height]]</f>
        <v>24</v>
      </c>
      <c r="I121" s="37" t="str">
        <f>Table1[[#This Row],[Condition]]</f>
        <v>Good</v>
      </c>
      <c r="J121" s="37" t="str">
        <f>Table1[[#This Row],[Exceptional Tree Status]]</f>
        <v xml:space="preserve">Not Specific </v>
      </c>
      <c r="K121" s="37" t="str">
        <f>IF(Table1[[#This Row],[Grove]]=0,"",Table1[[#This Row],[Grove]])</f>
        <v/>
      </c>
      <c r="L121" s="37" t="str">
        <f>IF(Table1[[#This Row],[Regulated?]]=0,"",Table1[[#This Row],[Regulated?]])</f>
        <v>N</v>
      </c>
      <c r="M121" s="37" t="str">
        <f>IF(Table1[[#This Row],[Exceptional Tree Removal Justified?]]=0,"",Table1[[#This Row],[Exceptional Tree Removal Justified?]])</f>
        <v/>
      </c>
      <c r="N121" s="37">
        <f>Table1[[#This Row],[Number of Replacements Required by Code]]</f>
        <v>0</v>
      </c>
      <c r="O121" s="37" t="str">
        <f>IF(Table1[[#This Row],[Replacement Reduction per MICC 19.10.070(B)(4)?]]=0,"",Table1[[#This Row],[Replacement Reduction per MICC 19.10.070(B)(4)?]])</f>
        <v/>
      </c>
      <c r="P121" s="37" t="str">
        <f>IF(Table1[[#This Row],[Number of Replacements Required if Reduced]]=0,"",Table1[[#This Row],[Number of Replacements Required if Reduced]])</f>
        <v/>
      </c>
      <c r="Q121" s="37" t="str">
        <f>IF(Table1[[#This Row],[Reason for Reduction (hazardous, poor health, dead, etc.)]]=0,"",Table1[[#This Row],[Reason for Reduction (hazardous, poor health, dead, etc.)]])</f>
        <v/>
      </c>
      <c r="R121" s="40">
        <f>Table1[[#This Row],[Total Replacement Trees Required per Tree]]</f>
        <v>0</v>
      </c>
      <c r="S121" s="37">
        <f>IF(Table1[[#This Row],[Preserve Priority]]=0,"",Table1[[#This Row],[Preserve Priority]])</f>
        <v>2</v>
      </c>
    </row>
    <row r="122" spans="1:19" x14ac:dyDescent="0.55000000000000004">
      <c r="A122" s="44">
        <f>Table1[[#This Row],[Tree ID]]</f>
        <v>8171</v>
      </c>
      <c r="B122" s="45" t="str">
        <f>Table1[[#This Row],[Number]]</f>
        <v>- RETAIN</v>
      </c>
      <c r="C122" s="37" t="str">
        <f>Table1[[#This Row],[Tree ID Number]]</f>
        <v>8171 – RETAIN</v>
      </c>
      <c r="D122" s="38" t="str">
        <f>Table1[[#This Row],[Species]]</f>
        <v>Cedrus deodara</v>
      </c>
      <c r="E122" s="38" t="str">
        <f>Table1[[#This Row],[Common Name]]</f>
        <v xml:space="preserve">Deodar cedar </v>
      </c>
      <c r="F122" s="37">
        <f>Table1[[#This Row],[Diameter (inches)]]</f>
        <v>16</v>
      </c>
      <c r="G122" s="37">
        <f>Table1[[#This Row],[Avg. Dripline (ft)]]</f>
        <v>18</v>
      </c>
      <c r="H122" s="37">
        <f>Table1[[#This Row],[Height]]</f>
        <v>78</v>
      </c>
      <c r="I122" s="37" t="str">
        <f>Table1[[#This Row],[Condition]]</f>
        <v>Good</v>
      </c>
      <c r="J122" s="37" t="str">
        <f>Table1[[#This Row],[Exceptional Tree Status]]</f>
        <v xml:space="preserve">Not Specific </v>
      </c>
      <c r="K122" s="37" t="str">
        <f>IF(Table1[[#This Row],[Grove]]=0,"",Table1[[#This Row],[Grove]])</f>
        <v/>
      </c>
      <c r="L122" s="37" t="str">
        <f>IF(Table1[[#This Row],[Regulated?]]=0,"",Table1[[#This Row],[Regulated?]])</f>
        <v>Y</v>
      </c>
      <c r="M122" s="37" t="str">
        <f>IF(Table1[[#This Row],[Exceptional Tree Removal Justified?]]=0,"",Table1[[#This Row],[Exceptional Tree Removal Justified?]])</f>
        <v/>
      </c>
      <c r="N122" s="37">
        <f>Table1[[#This Row],[Number of Replacements Required by Code]]</f>
        <v>0</v>
      </c>
      <c r="O122" s="37" t="str">
        <f>IF(Table1[[#This Row],[Replacement Reduction per MICC 19.10.070(B)(4)?]]=0,"",Table1[[#This Row],[Replacement Reduction per MICC 19.10.070(B)(4)?]])</f>
        <v/>
      </c>
      <c r="P122" s="37" t="str">
        <f>IF(Table1[[#This Row],[Number of Replacements Required if Reduced]]=0,"",Table1[[#This Row],[Number of Replacements Required if Reduced]])</f>
        <v/>
      </c>
      <c r="Q122" s="37" t="str">
        <f>IF(Table1[[#This Row],[Reason for Reduction (hazardous, poor health, dead, etc.)]]=0,"",Table1[[#This Row],[Reason for Reduction (hazardous, poor health, dead, etc.)]])</f>
        <v/>
      </c>
      <c r="R122" s="40">
        <f>Table1[[#This Row],[Total Replacement Trees Required per Tree]]</f>
        <v>0</v>
      </c>
      <c r="S122" s="37">
        <f>IF(Table1[[#This Row],[Preserve Priority]]=0,"",Table1[[#This Row],[Preserve Priority]])</f>
        <v>2</v>
      </c>
    </row>
    <row r="123" spans="1:19" x14ac:dyDescent="0.55000000000000004">
      <c r="A123" s="44">
        <f>Table1[[#This Row],[Tree ID]]</f>
        <v>8172</v>
      </c>
      <c r="B123" s="45" t="str">
        <f>Table1[[#This Row],[Number]]</f>
        <v>- RETAIN</v>
      </c>
      <c r="C123" s="37" t="str">
        <f>Table1[[#This Row],[Tree ID Number]]</f>
        <v>8172 – RETAIN</v>
      </c>
      <c r="D123" s="38" t="str">
        <f>Table1[[#This Row],[Species]]</f>
        <v>Cedrus deodara</v>
      </c>
      <c r="E123" s="38" t="str">
        <f>Table1[[#This Row],[Common Name]]</f>
        <v xml:space="preserve">Deodar cedar </v>
      </c>
      <c r="F123" s="37">
        <f>Table1[[#This Row],[Diameter (inches)]]</f>
        <v>14</v>
      </c>
      <c r="G123" s="37">
        <f>Table1[[#This Row],[Avg. Dripline (ft)]]</f>
        <v>18</v>
      </c>
      <c r="H123" s="37">
        <f>Table1[[#This Row],[Height]]</f>
        <v>42</v>
      </c>
      <c r="I123" s="37" t="str">
        <f>Table1[[#This Row],[Condition]]</f>
        <v>Good</v>
      </c>
      <c r="J123" s="37" t="str">
        <f>Table1[[#This Row],[Exceptional Tree Status]]</f>
        <v xml:space="preserve">Not Specific </v>
      </c>
      <c r="K123" s="37" t="str">
        <f>IF(Table1[[#This Row],[Grove]]=0,"",Table1[[#This Row],[Grove]])</f>
        <v/>
      </c>
      <c r="L123" s="37" t="str">
        <f>IF(Table1[[#This Row],[Regulated?]]=0,"",Table1[[#This Row],[Regulated?]])</f>
        <v>Y</v>
      </c>
      <c r="M123" s="37" t="str">
        <f>IF(Table1[[#This Row],[Exceptional Tree Removal Justified?]]=0,"",Table1[[#This Row],[Exceptional Tree Removal Justified?]])</f>
        <v/>
      </c>
      <c r="N123" s="37">
        <f>Table1[[#This Row],[Number of Replacements Required by Code]]</f>
        <v>0</v>
      </c>
      <c r="O123" s="37" t="str">
        <f>IF(Table1[[#This Row],[Replacement Reduction per MICC 19.10.070(B)(4)?]]=0,"",Table1[[#This Row],[Replacement Reduction per MICC 19.10.070(B)(4)?]])</f>
        <v/>
      </c>
      <c r="P123" s="37" t="str">
        <f>IF(Table1[[#This Row],[Number of Replacements Required if Reduced]]=0,"",Table1[[#This Row],[Number of Replacements Required if Reduced]])</f>
        <v/>
      </c>
      <c r="Q123" s="37" t="str">
        <f>IF(Table1[[#This Row],[Reason for Reduction (hazardous, poor health, dead, etc.)]]=0,"",Table1[[#This Row],[Reason for Reduction (hazardous, poor health, dead, etc.)]])</f>
        <v/>
      </c>
      <c r="R123" s="40">
        <f>Table1[[#This Row],[Total Replacement Trees Required per Tree]]</f>
        <v>0</v>
      </c>
      <c r="S123" s="37">
        <f>IF(Table1[[#This Row],[Preserve Priority]]=0,"",Table1[[#This Row],[Preserve Priority]])</f>
        <v>2</v>
      </c>
    </row>
    <row r="124" spans="1:19" x14ac:dyDescent="0.55000000000000004">
      <c r="A124" s="44">
        <f>Table1[[#This Row],[Tree ID]]</f>
        <v>8173</v>
      </c>
      <c r="B124" s="45" t="str">
        <f>Table1[[#This Row],[Number]]</f>
        <v>- RETAIN</v>
      </c>
      <c r="C124" s="37" t="str">
        <f>Table1[[#This Row],[Tree ID Number]]</f>
        <v>8173 – RETAIN</v>
      </c>
      <c r="D124" s="38" t="str">
        <f>Table1[[#This Row],[Species]]</f>
        <v>Acer macrophyllum</v>
      </c>
      <c r="E124" s="38" t="str">
        <f>Table1[[#This Row],[Common Name]]</f>
        <v xml:space="preserve">Big leaf maple </v>
      </c>
      <c r="F124" s="37">
        <f>Table1[[#This Row],[Diameter (inches)]]</f>
        <v>18</v>
      </c>
      <c r="G124" s="37">
        <f>Table1[[#This Row],[Avg. Dripline (ft)]]</f>
        <v>18</v>
      </c>
      <c r="H124" s="37">
        <f>Table1[[#This Row],[Height]]</f>
        <v>42</v>
      </c>
      <c r="I124" s="37" t="str">
        <f>Table1[[#This Row],[Condition]]</f>
        <v>Poor</v>
      </c>
      <c r="J124" s="37" t="str">
        <f>Table1[[#This Row],[Exceptional Tree Status]]</f>
        <v xml:space="preserve">Not Specific </v>
      </c>
      <c r="K124" s="37" t="str">
        <f>IF(Table1[[#This Row],[Grove]]=0,"",Table1[[#This Row],[Grove]])</f>
        <v/>
      </c>
      <c r="L124" s="37" t="str">
        <f>IF(Table1[[#This Row],[Regulated?]]=0,"",Table1[[#This Row],[Regulated?]])</f>
        <v>Y</v>
      </c>
      <c r="M124" s="37" t="str">
        <f>IF(Table1[[#This Row],[Exceptional Tree Removal Justified?]]=0,"",Table1[[#This Row],[Exceptional Tree Removal Justified?]])</f>
        <v/>
      </c>
      <c r="N124" s="37">
        <f>Table1[[#This Row],[Number of Replacements Required by Code]]</f>
        <v>0</v>
      </c>
      <c r="O124" s="37" t="str">
        <f>IF(Table1[[#This Row],[Replacement Reduction per MICC 19.10.070(B)(4)?]]=0,"",Table1[[#This Row],[Replacement Reduction per MICC 19.10.070(B)(4)?]])</f>
        <v/>
      </c>
      <c r="P124" s="37" t="str">
        <f>IF(Table1[[#This Row],[Number of Replacements Required if Reduced]]=0,"",Table1[[#This Row],[Number of Replacements Required if Reduced]])</f>
        <v/>
      </c>
      <c r="Q124" s="37" t="str">
        <f>IF(Table1[[#This Row],[Reason for Reduction (hazardous, poor health, dead, etc.)]]=0,"",Table1[[#This Row],[Reason for Reduction (hazardous, poor health, dead, etc.)]])</f>
        <v/>
      </c>
      <c r="R124" s="40">
        <f>Table1[[#This Row],[Total Replacement Trees Required per Tree]]</f>
        <v>0</v>
      </c>
      <c r="S124" s="37">
        <f>IF(Table1[[#This Row],[Preserve Priority]]=0,"",Table1[[#This Row],[Preserve Priority]])</f>
        <v>3</v>
      </c>
    </row>
    <row r="125" spans="1:19" x14ac:dyDescent="0.55000000000000004">
      <c r="A125" s="44">
        <f>Table1[[#This Row],[Tree ID]]</f>
        <v>8174</v>
      </c>
      <c r="B125" s="45" t="str">
        <f>Table1[[#This Row],[Number]]</f>
        <v>- RETAIN</v>
      </c>
      <c r="C125" s="37" t="str">
        <f>Table1[[#This Row],[Tree ID Number]]</f>
        <v>8174 – RETAIN</v>
      </c>
      <c r="D125" s="38" t="str">
        <f>Table1[[#This Row],[Species]]</f>
        <v>Pseudotsuga menziesii</v>
      </c>
      <c r="E125" s="38" t="str">
        <f>Table1[[#This Row],[Common Name]]</f>
        <v xml:space="preserve">Douglas fir </v>
      </c>
      <c r="F125" s="37">
        <f>Table1[[#This Row],[Diameter (inches)]]</f>
        <v>24</v>
      </c>
      <c r="G125" s="37">
        <f>Table1[[#This Row],[Avg. Dripline (ft)]]</f>
        <v>25</v>
      </c>
      <c r="H125" s="37">
        <f>Table1[[#This Row],[Height]]</f>
        <v>57</v>
      </c>
      <c r="I125" s="37" t="str">
        <f>Table1[[#This Row],[Condition]]</f>
        <v>Fair</v>
      </c>
      <c r="J125" s="37" t="str">
        <f>Table1[[#This Row],[Exceptional Tree Status]]</f>
        <v xml:space="preserve">Not Specific </v>
      </c>
      <c r="K125" s="37" t="str">
        <f>IF(Table1[[#This Row],[Grove]]=0,"",Table1[[#This Row],[Grove]])</f>
        <v/>
      </c>
      <c r="L125" s="37" t="str">
        <f>IF(Table1[[#This Row],[Regulated?]]=0,"",Table1[[#This Row],[Regulated?]])</f>
        <v>Y</v>
      </c>
      <c r="M125" s="37" t="str">
        <f>IF(Table1[[#This Row],[Exceptional Tree Removal Justified?]]=0,"",Table1[[#This Row],[Exceptional Tree Removal Justified?]])</f>
        <v/>
      </c>
      <c r="N125" s="37">
        <f>Table1[[#This Row],[Number of Replacements Required by Code]]</f>
        <v>0</v>
      </c>
      <c r="O125" s="37" t="str">
        <f>IF(Table1[[#This Row],[Replacement Reduction per MICC 19.10.070(B)(4)?]]=0,"",Table1[[#This Row],[Replacement Reduction per MICC 19.10.070(B)(4)?]])</f>
        <v/>
      </c>
      <c r="P125" s="37" t="str">
        <f>IF(Table1[[#This Row],[Number of Replacements Required if Reduced]]=0,"",Table1[[#This Row],[Number of Replacements Required if Reduced]])</f>
        <v/>
      </c>
      <c r="Q125" s="37" t="str">
        <f>IF(Table1[[#This Row],[Reason for Reduction (hazardous, poor health, dead, etc.)]]=0,"",Table1[[#This Row],[Reason for Reduction (hazardous, poor health, dead, etc.)]])</f>
        <v/>
      </c>
      <c r="R125" s="40">
        <f>Table1[[#This Row],[Total Replacement Trees Required per Tree]]</f>
        <v>0</v>
      </c>
      <c r="S125" s="37">
        <f>IF(Table1[[#This Row],[Preserve Priority]]=0,"",Table1[[#This Row],[Preserve Priority]])</f>
        <v>2</v>
      </c>
    </row>
    <row r="126" spans="1:19" x14ac:dyDescent="0.55000000000000004">
      <c r="A126" s="44">
        <f>Table1[[#This Row],[Tree ID]]</f>
        <v>8175</v>
      </c>
      <c r="B126" s="45" t="str">
        <f>Table1[[#This Row],[Number]]</f>
        <v>- RETAIN</v>
      </c>
      <c r="C126" s="37" t="str">
        <f>Table1[[#This Row],[Tree ID Number]]</f>
        <v>8175 – RETAIN</v>
      </c>
      <c r="D126" s="38" t="str">
        <f>Table1[[#This Row],[Species]]</f>
        <v>Pseudotsuga menziesii</v>
      </c>
      <c r="E126" s="38" t="str">
        <f>Table1[[#This Row],[Common Name]]</f>
        <v xml:space="preserve">Douglas fir </v>
      </c>
      <c r="F126" s="37">
        <f>Table1[[#This Row],[Diameter (inches)]]</f>
        <v>34</v>
      </c>
      <c r="G126" s="37">
        <f>Table1[[#This Row],[Avg. Dripline (ft)]]</f>
        <v>30</v>
      </c>
      <c r="H126" s="37">
        <f>Table1[[#This Row],[Height]]</f>
        <v>83</v>
      </c>
      <c r="I126" s="37" t="str">
        <f>Table1[[#This Row],[Condition]]</f>
        <v>Fair</v>
      </c>
      <c r="J126" s="37" t="str">
        <f>Table1[[#This Row],[Exceptional Tree Status]]</f>
        <v>Exceptional</v>
      </c>
      <c r="K126" s="37" t="str">
        <f>IF(Table1[[#This Row],[Grove]]=0,"",Table1[[#This Row],[Grove]])</f>
        <v/>
      </c>
      <c r="L126" s="37" t="str">
        <f>IF(Table1[[#This Row],[Regulated?]]=0,"",Table1[[#This Row],[Regulated?]])</f>
        <v>Y</v>
      </c>
      <c r="M126" s="37" t="str">
        <f>IF(Table1[[#This Row],[Exceptional Tree Removal Justified?]]=0,"",Table1[[#This Row],[Exceptional Tree Removal Justified?]])</f>
        <v/>
      </c>
      <c r="N126" s="37">
        <f>Table1[[#This Row],[Number of Replacements Required by Code]]</f>
        <v>0</v>
      </c>
      <c r="O126" s="37" t="str">
        <f>IF(Table1[[#This Row],[Replacement Reduction per MICC 19.10.070(B)(4)?]]=0,"",Table1[[#This Row],[Replacement Reduction per MICC 19.10.070(B)(4)?]])</f>
        <v/>
      </c>
      <c r="P126" s="37" t="str">
        <f>IF(Table1[[#This Row],[Number of Replacements Required if Reduced]]=0,"",Table1[[#This Row],[Number of Replacements Required if Reduced]])</f>
        <v/>
      </c>
      <c r="Q126" s="37" t="str">
        <f>IF(Table1[[#This Row],[Reason for Reduction (hazardous, poor health, dead, etc.)]]=0,"",Table1[[#This Row],[Reason for Reduction (hazardous, poor health, dead, etc.)]])</f>
        <v/>
      </c>
      <c r="R126" s="40">
        <f>Table1[[#This Row],[Total Replacement Trees Required per Tree]]</f>
        <v>0</v>
      </c>
      <c r="S126" s="37">
        <f>IF(Table1[[#This Row],[Preserve Priority]]=0,"",Table1[[#This Row],[Preserve Priority]])</f>
        <v>2</v>
      </c>
    </row>
    <row r="127" spans="1:19" x14ac:dyDescent="0.55000000000000004">
      <c r="A127" s="44">
        <f>Table1[[#This Row],[Tree ID]]</f>
        <v>8176</v>
      </c>
      <c r="B127" s="45" t="str">
        <f>Table1[[#This Row],[Number]]</f>
        <v>- RETAIN</v>
      </c>
      <c r="C127" s="37" t="str">
        <f>Table1[[#This Row],[Tree ID Number]]</f>
        <v>8176 – RETAIN</v>
      </c>
      <c r="D127" s="38" t="str">
        <f>Table1[[#This Row],[Species]]</f>
        <v>Pseudotsuga menziesii</v>
      </c>
      <c r="E127" s="38" t="str">
        <f>Table1[[#This Row],[Common Name]]</f>
        <v xml:space="preserve">Douglas fir </v>
      </c>
      <c r="F127" s="37">
        <f>Table1[[#This Row],[Diameter (inches)]]</f>
        <v>41</v>
      </c>
      <c r="G127" s="37">
        <f>Table1[[#This Row],[Avg. Dripline (ft)]]</f>
        <v>30</v>
      </c>
      <c r="H127" s="37">
        <f>Table1[[#This Row],[Height]]</f>
        <v>90</v>
      </c>
      <c r="I127" s="37" t="str">
        <f>Table1[[#This Row],[Condition]]</f>
        <v>Fair</v>
      </c>
      <c r="J127" s="37" t="str">
        <f>Table1[[#This Row],[Exceptional Tree Status]]</f>
        <v>Exceptional</v>
      </c>
      <c r="K127" s="37" t="str">
        <f>IF(Table1[[#This Row],[Grove]]=0,"",Table1[[#This Row],[Grove]])</f>
        <v/>
      </c>
      <c r="L127" s="37" t="str">
        <f>IF(Table1[[#This Row],[Regulated?]]=0,"",Table1[[#This Row],[Regulated?]])</f>
        <v>Y</v>
      </c>
      <c r="M127" s="37" t="str">
        <f>IF(Table1[[#This Row],[Exceptional Tree Removal Justified?]]=0,"",Table1[[#This Row],[Exceptional Tree Removal Justified?]])</f>
        <v/>
      </c>
      <c r="N127" s="37">
        <f>Table1[[#This Row],[Number of Replacements Required by Code]]</f>
        <v>0</v>
      </c>
      <c r="O127" s="37" t="str">
        <f>IF(Table1[[#This Row],[Replacement Reduction per MICC 19.10.070(B)(4)?]]=0,"",Table1[[#This Row],[Replacement Reduction per MICC 19.10.070(B)(4)?]])</f>
        <v/>
      </c>
      <c r="P127" s="37" t="str">
        <f>IF(Table1[[#This Row],[Number of Replacements Required if Reduced]]=0,"",Table1[[#This Row],[Number of Replacements Required if Reduced]])</f>
        <v/>
      </c>
      <c r="Q127" s="37" t="str">
        <f>IF(Table1[[#This Row],[Reason for Reduction (hazardous, poor health, dead, etc.)]]=0,"",Table1[[#This Row],[Reason for Reduction (hazardous, poor health, dead, etc.)]])</f>
        <v/>
      </c>
      <c r="R127" s="40">
        <f>Table1[[#This Row],[Total Replacement Trees Required per Tree]]</f>
        <v>0</v>
      </c>
      <c r="S127" s="37">
        <f>IF(Table1[[#This Row],[Preserve Priority]]=0,"",Table1[[#This Row],[Preserve Priority]])</f>
        <v>2</v>
      </c>
    </row>
    <row r="128" spans="1:19" x14ac:dyDescent="0.55000000000000004">
      <c r="A128" s="44">
        <f>Table1[[#This Row],[Tree ID]]</f>
        <v>8177</v>
      </c>
      <c r="B128" s="45" t="str">
        <f>Table1[[#This Row],[Number]]</f>
        <v>- RETAIN</v>
      </c>
      <c r="C128" s="37" t="str">
        <f>Table1[[#This Row],[Tree ID Number]]</f>
        <v>8177 – RETAIN</v>
      </c>
      <c r="D128" s="38" t="str">
        <f>Table1[[#This Row],[Species]]</f>
        <v>Prunus spp</v>
      </c>
      <c r="E128" s="38" t="str">
        <f>Table1[[#This Row],[Common Name]]</f>
        <v xml:space="preserve">Cherry </v>
      </c>
      <c r="F128" s="37">
        <f>Table1[[#This Row],[Diameter (inches)]]</f>
        <v>18.2</v>
      </c>
      <c r="G128" s="37">
        <f>Table1[[#This Row],[Avg. Dripline (ft)]]</f>
        <v>15</v>
      </c>
      <c r="H128" s="37">
        <f>Table1[[#This Row],[Height]]</f>
        <v>24</v>
      </c>
      <c r="I128" s="37" t="str">
        <f>Table1[[#This Row],[Condition]]</f>
        <v>Fair</v>
      </c>
      <c r="J128" s="37" t="str">
        <f>Table1[[#This Row],[Exceptional Tree Status]]</f>
        <v xml:space="preserve">Not Specific </v>
      </c>
      <c r="K128" s="37" t="str">
        <f>IF(Table1[[#This Row],[Grove]]=0,"",Table1[[#This Row],[Grove]])</f>
        <v/>
      </c>
      <c r="L128" s="37" t="str">
        <f>IF(Table1[[#This Row],[Regulated?]]=0,"",Table1[[#This Row],[Regulated?]])</f>
        <v>Y</v>
      </c>
      <c r="M128" s="37" t="str">
        <f>IF(Table1[[#This Row],[Exceptional Tree Removal Justified?]]=0,"",Table1[[#This Row],[Exceptional Tree Removal Justified?]])</f>
        <v/>
      </c>
      <c r="N128" s="37">
        <f>Table1[[#This Row],[Number of Replacements Required by Code]]</f>
        <v>0</v>
      </c>
      <c r="O128" s="37" t="str">
        <f>IF(Table1[[#This Row],[Replacement Reduction per MICC 19.10.070(B)(4)?]]=0,"",Table1[[#This Row],[Replacement Reduction per MICC 19.10.070(B)(4)?]])</f>
        <v/>
      </c>
      <c r="P128" s="37" t="str">
        <f>IF(Table1[[#This Row],[Number of Replacements Required if Reduced]]=0,"",Table1[[#This Row],[Number of Replacements Required if Reduced]])</f>
        <v/>
      </c>
      <c r="Q128" s="37" t="str">
        <f>IF(Table1[[#This Row],[Reason for Reduction (hazardous, poor health, dead, etc.)]]=0,"",Table1[[#This Row],[Reason for Reduction (hazardous, poor health, dead, etc.)]])</f>
        <v/>
      </c>
      <c r="R128" s="40">
        <f>Table1[[#This Row],[Total Replacement Trees Required per Tree]]</f>
        <v>0</v>
      </c>
      <c r="S128" s="37">
        <f>IF(Table1[[#This Row],[Preserve Priority]]=0,"",Table1[[#This Row],[Preserve Priority]])</f>
        <v>2</v>
      </c>
    </row>
    <row r="129" spans="1:19" x14ac:dyDescent="0.55000000000000004">
      <c r="A129" s="44">
        <f>Table1[[#This Row],[Tree ID]]</f>
        <v>8178</v>
      </c>
      <c r="B129" s="45" t="str">
        <f>Table1[[#This Row],[Number]]</f>
        <v>- RETAIN</v>
      </c>
      <c r="C129" s="37" t="str">
        <f>Table1[[#This Row],[Tree ID Number]]</f>
        <v>8178 – RETAIN</v>
      </c>
      <c r="D129" s="38" t="str">
        <f>Table1[[#This Row],[Species]]</f>
        <v>Prunus spp</v>
      </c>
      <c r="E129" s="38" t="str">
        <f>Table1[[#This Row],[Common Name]]</f>
        <v xml:space="preserve">Cherry </v>
      </c>
      <c r="F129" s="37">
        <f>Table1[[#This Row],[Diameter (inches)]]</f>
        <v>12</v>
      </c>
      <c r="G129" s="37">
        <f>Table1[[#This Row],[Avg. Dripline (ft)]]</f>
        <v>8</v>
      </c>
      <c r="H129" s="37">
        <f>Table1[[#This Row],[Height]]</f>
        <v>18</v>
      </c>
      <c r="I129" s="37" t="str">
        <f>Table1[[#This Row],[Condition]]</f>
        <v>Fair</v>
      </c>
      <c r="J129" s="37" t="str">
        <f>Table1[[#This Row],[Exceptional Tree Status]]</f>
        <v xml:space="preserve">Not Specific </v>
      </c>
      <c r="K129" s="37" t="str">
        <f>IF(Table1[[#This Row],[Grove]]=0,"",Table1[[#This Row],[Grove]])</f>
        <v/>
      </c>
      <c r="L129" s="37" t="str">
        <f>IF(Table1[[#This Row],[Regulated?]]=0,"",Table1[[#This Row],[Regulated?]])</f>
        <v>Y</v>
      </c>
      <c r="M129" s="37" t="str">
        <f>IF(Table1[[#This Row],[Exceptional Tree Removal Justified?]]=0,"",Table1[[#This Row],[Exceptional Tree Removal Justified?]])</f>
        <v/>
      </c>
      <c r="N129" s="37">
        <f>Table1[[#This Row],[Number of Replacements Required by Code]]</f>
        <v>0</v>
      </c>
      <c r="O129" s="37" t="str">
        <f>IF(Table1[[#This Row],[Replacement Reduction per MICC 19.10.070(B)(4)?]]=0,"",Table1[[#This Row],[Replacement Reduction per MICC 19.10.070(B)(4)?]])</f>
        <v/>
      </c>
      <c r="P129" s="37" t="str">
        <f>IF(Table1[[#This Row],[Number of Replacements Required if Reduced]]=0,"",Table1[[#This Row],[Number of Replacements Required if Reduced]])</f>
        <v/>
      </c>
      <c r="Q129" s="37" t="str">
        <f>IF(Table1[[#This Row],[Reason for Reduction (hazardous, poor health, dead, etc.)]]=0,"",Table1[[#This Row],[Reason for Reduction (hazardous, poor health, dead, etc.)]])</f>
        <v/>
      </c>
      <c r="R129" s="40">
        <f>Table1[[#This Row],[Total Replacement Trees Required per Tree]]</f>
        <v>0</v>
      </c>
      <c r="S129" s="37">
        <f>IF(Table1[[#This Row],[Preserve Priority]]=0,"",Table1[[#This Row],[Preserve Priority]])</f>
        <v>2</v>
      </c>
    </row>
    <row r="130" spans="1:19" x14ac:dyDescent="0.55000000000000004">
      <c r="A130" s="44">
        <f>Table1[[#This Row],[Tree ID]]</f>
        <v>8179</v>
      </c>
      <c r="B130" s="45" t="str">
        <f>Table1[[#This Row],[Number]]</f>
        <v>- RETAIN</v>
      </c>
      <c r="C130" s="37" t="str">
        <f>Table1[[#This Row],[Tree ID Number]]</f>
        <v>8179 – RETAIN</v>
      </c>
      <c r="D130" s="38" t="str">
        <f>Table1[[#This Row],[Species]]</f>
        <v>Prunus spp</v>
      </c>
      <c r="E130" s="38" t="str">
        <f>Table1[[#This Row],[Common Name]]</f>
        <v xml:space="preserve">Cherry </v>
      </c>
      <c r="F130" s="37">
        <f>Table1[[#This Row],[Diameter (inches)]]</f>
        <v>20</v>
      </c>
      <c r="G130" s="37">
        <f>Table1[[#This Row],[Avg. Dripline (ft)]]</f>
        <v>8</v>
      </c>
      <c r="H130" s="37">
        <f>Table1[[#This Row],[Height]]</f>
        <v>20</v>
      </c>
      <c r="I130" s="37" t="str">
        <f>Table1[[#This Row],[Condition]]</f>
        <v>Fair</v>
      </c>
      <c r="J130" s="37" t="str">
        <f>Table1[[#This Row],[Exceptional Tree Status]]</f>
        <v xml:space="preserve">Not Specific </v>
      </c>
      <c r="K130" s="37" t="str">
        <f>IF(Table1[[#This Row],[Grove]]=0,"",Table1[[#This Row],[Grove]])</f>
        <v/>
      </c>
      <c r="L130" s="37" t="str">
        <f>IF(Table1[[#This Row],[Regulated?]]=0,"",Table1[[#This Row],[Regulated?]])</f>
        <v>Y</v>
      </c>
      <c r="M130" s="37" t="str">
        <f>IF(Table1[[#This Row],[Exceptional Tree Removal Justified?]]=0,"",Table1[[#This Row],[Exceptional Tree Removal Justified?]])</f>
        <v/>
      </c>
      <c r="N130" s="37">
        <f>Table1[[#This Row],[Number of Replacements Required by Code]]</f>
        <v>0</v>
      </c>
      <c r="O130" s="37" t="str">
        <f>IF(Table1[[#This Row],[Replacement Reduction per MICC 19.10.070(B)(4)?]]=0,"",Table1[[#This Row],[Replacement Reduction per MICC 19.10.070(B)(4)?]])</f>
        <v/>
      </c>
      <c r="P130" s="37" t="str">
        <f>IF(Table1[[#This Row],[Number of Replacements Required if Reduced]]=0,"",Table1[[#This Row],[Number of Replacements Required if Reduced]])</f>
        <v/>
      </c>
      <c r="Q130" s="37" t="str">
        <f>IF(Table1[[#This Row],[Reason for Reduction (hazardous, poor health, dead, etc.)]]=0,"",Table1[[#This Row],[Reason for Reduction (hazardous, poor health, dead, etc.)]])</f>
        <v/>
      </c>
      <c r="R130" s="40">
        <f>Table1[[#This Row],[Total Replacement Trees Required per Tree]]</f>
        <v>0</v>
      </c>
      <c r="S130" s="37">
        <f>IF(Table1[[#This Row],[Preserve Priority]]=0,"",Table1[[#This Row],[Preserve Priority]])</f>
        <v>2</v>
      </c>
    </row>
    <row r="131" spans="1:19" x14ac:dyDescent="0.55000000000000004">
      <c r="A131" s="44">
        <f>Table1[[#This Row],[Tree ID]]</f>
        <v>8180</v>
      </c>
      <c r="B131" s="45" t="str">
        <f>Table1[[#This Row],[Number]]</f>
        <v>- RETAIN</v>
      </c>
      <c r="C131" s="37" t="str">
        <f>Table1[[#This Row],[Tree ID Number]]</f>
        <v>8180 – RETAIN</v>
      </c>
      <c r="D131" s="38" t="str">
        <f>Table1[[#This Row],[Species]]</f>
        <v>Callitropsis nootkatensis</v>
      </c>
      <c r="E131" s="38" t="str">
        <f>Table1[[#This Row],[Common Name]]</f>
        <v xml:space="preserve">Yellow cedar </v>
      </c>
      <c r="F131" s="37">
        <f>Table1[[#This Row],[Diameter (inches)]]</f>
        <v>14.8</v>
      </c>
      <c r="G131" s="37">
        <f>Table1[[#This Row],[Avg. Dripline (ft)]]</f>
        <v>12</v>
      </c>
      <c r="H131" s="37">
        <f>Table1[[#This Row],[Height]]</f>
        <v>49</v>
      </c>
      <c r="I131" s="37" t="str">
        <f>Table1[[#This Row],[Condition]]</f>
        <v>Fair</v>
      </c>
      <c r="J131" s="37" t="str">
        <f>Table1[[#This Row],[Exceptional Tree Status]]</f>
        <v xml:space="preserve">Not Specific </v>
      </c>
      <c r="K131" s="37" t="str">
        <f>IF(Table1[[#This Row],[Grove]]=0,"",Table1[[#This Row],[Grove]])</f>
        <v/>
      </c>
      <c r="L131" s="37" t="str">
        <f>IF(Table1[[#This Row],[Regulated?]]=0,"",Table1[[#This Row],[Regulated?]])</f>
        <v>Y</v>
      </c>
      <c r="M131" s="37" t="str">
        <f>IF(Table1[[#This Row],[Exceptional Tree Removal Justified?]]=0,"",Table1[[#This Row],[Exceptional Tree Removal Justified?]])</f>
        <v/>
      </c>
      <c r="N131" s="37">
        <f>Table1[[#This Row],[Number of Replacements Required by Code]]</f>
        <v>0</v>
      </c>
      <c r="O131" s="37" t="str">
        <f>IF(Table1[[#This Row],[Replacement Reduction per MICC 19.10.070(B)(4)?]]=0,"",Table1[[#This Row],[Replacement Reduction per MICC 19.10.070(B)(4)?]])</f>
        <v/>
      </c>
      <c r="P131" s="37" t="str">
        <f>IF(Table1[[#This Row],[Number of Replacements Required if Reduced]]=0,"",Table1[[#This Row],[Number of Replacements Required if Reduced]])</f>
        <v/>
      </c>
      <c r="Q131" s="37" t="str">
        <f>IF(Table1[[#This Row],[Reason for Reduction (hazardous, poor health, dead, etc.)]]=0,"",Table1[[#This Row],[Reason for Reduction (hazardous, poor health, dead, etc.)]])</f>
        <v/>
      </c>
      <c r="R131" s="40">
        <f>Table1[[#This Row],[Total Replacement Trees Required per Tree]]</f>
        <v>0</v>
      </c>
      <c r="S131" s="37">
        <f>IF(Table1[[#This Row],[Preserve Priority]]=0,"",Table1[[#This Row],[Preserve Priority]])</f>
        <v>2</v>
      </c>
    </row>
    <row r="132" spans="1:19" x14ac:dyDescent="0.55000000000000004">
      <c r="A132" s="44">
        <f>Table1[[#This Row],[Tree ID]]</f>
        <v>8181</v>
      </c>
      <c r="B132" s="45" t="str">
        <f>Table1[[#This Row],[Number]]</f>
        <v>- RETAIN</v>
      </c>
      <c r="C132" s="37" t="str">
        <f>Table1[[#This Row],[Tree ID Number]]</f>
        <v>8181 – RETAIN</v>
      </c>
      <c r="D132" s="38" t="str">
        <f>Table1[[#This Row],[Species]]</f>
        <v>Callitropsis nootkatensis</v>
      </c>
      <c r="E132" s="38" t="str">
        <f>Table1[[#This Row],[Common Name]]</f>
        <v xml:space="preserve">Yellow cedar </v>
      </c>
      <c r="F132" s="37">
        <f>Table1[[#This Row],[Diameter (inches)]]</f>
        <v>19.2</v>
      </c>
      <c r="G132" s="37">
        <f>Table1[[#This Row],[Avg. Dripline (ft)]]</f>
        <v>15</v>
      </c>
      <c r="H132" s="37">
        <f>Table1[[#This Row],[Height]]</f>
        <v>48</v>
      </c>
      <c r="I132" s="37" t="str">
        <f>Table1[[#This Row],[Condition]]</f>
        <v>Fair</v>
      </c>
      <c r="J132" s="37" t="str">
        <f>Table1[[#This Row],[Exceptional Tree Status]]</f>
        <v xml:space="preserve">Not Specific </v>
      </c>
      <c r="K132" s="37" t="str">
        <f>IF(Table1[[#This Row],[Grove]]=0,"",Table1[[#This Row],[Grove]])</f>
        <v/>
      </c>
      <c r="L132" s="37" t="str">
        <f>IF(Table1[[#This Row],[Regulated?]]=0,"",Table1[[#This Row],[Regulated?]])</f>
        <v>Y</v>
      </c>
      <c r="M132" s="37" t="str">
        <f>IF(Table1[[#This Row],[Exceptional Tree Removal Justified?]]=0,"",Table1[[#This Row],[Exceptional Tree Removal Justified?]])</f>
        <v/>
      </c>
      <c r="N132" s="37">
        <f>Table1[[#This Row],[Number of Replacements Required by Code]]</f>
        <v>0</v>
      </c>
      <c r="O132" s="37" t="str">
        <f>IF(Table1[[#This Row],[Replacement Reduction per MICC 19.10.070(B)(4)?]]=0,"",Table1[[#This Row],[Replacement Reduction per MICC 19.10.070(B)(4)?]])</f>
        <v/>
      </c>
      <c r="P132" s="37" t="str">
        <f>IF(Table1[[#This Row],[Number of Replacements Required if Reduced]]=0,"",Table1[[#This Row],[Number of Replacements Required if Reduced]])</f>
        <v/>
      </c>
      <c r="Q132" s="37" t="str">
        <f>IF(Table1[[#This Row],[Reason for Reduction (hazardous, poor health, dead, etc.)]]=0,"",Table1[[#This Row],[Reason for Reduction (hazardous, poor health, dead, etc.)]])</f>
        <v/>
      </c>
      <c r="R132" s="40">
        <f>Table1[[#This Row],[Total Replacement Trees Required per Tree]]</f>
        <v>0</v>
      </c>
      <c r="S132" s="37">
        <f>IF(Table1[[#This Row],[Preserve Priority]]=0,"",Table1[[#This Row],[Preserve Priority]])</f>
        <v>2</v>
      </c>
    </row>
    <row r="133" spans="1:19" x14ac:dyDescent="0.55000000000000004">
      <c r="A133" s="44">
        <f>Table1[[#This Row],[Tree ID]]</f>
        <v>8182</v>
      </c>
      <c r="B133" s="45" t="str">
        <f>Table1[[#This Row],[Number]]</f>
        <v>- RETAIN</v>
      </c>
      <c r="C133" s="37" t="str">
        <f>Table1[[#This Row],[Tree ID Number]]</f>
        <v>8182 – RETAIN</v>
      </c>
      <c r="D133" s="38" t="str">
        <f>Table1[[#This Row],[Species]]</f>
        <v>Crataegus monogyna</v>
      </c>
      <c r="E133" s="38" t="str">
        <f>Table1[[#This Row],[Common Name]]</f>
        <v xml:space="preserve">English Hawthorn </v>
      </c>
      <c r="F133" s="37">
        <f>Table1[[#This Row],[Diameter (inches)]]</f>
        <v>9.1</v>
      </c>
      <c r="G133" s="37">
        <f>Table1[[#This Row],[Avg. Dripline (ft)]]</f>
        <v>8</v>
      </c>
      <c r="H133" s="37">
        <f>Table1[[#This Row],[Height]]</f>
        <v>21</v>
      </c>
      <c r="I133" s="37" t="str">
        <f>Table1[[#This Row],[Condition]]</f>
        <v>Fair</v>
      </c>
      <c r="J133" s="37" t="str">
        <f>Table1[[#This Row],[Exceptional Tree Status]]</f>
        <v xml:space="preserve">Not Specific </v>
      </c>
      <c r="K133" s="37" t="str">
        <f>IF(Table1[[#This Row],[Grove]]=0,"",Table1[[#This Row],[Grove]])</f>
        <v/>
      </c>
      <c r="L133" s="37" t="str">
        <f>IF(Table1[[#This Row],[Regulated?]]=0,"",Table1[[#This Row],[Regulated?]])</f>
        <v>N</v>
      </c>
      <c r="M133" s="37" t="str">
        <f>IF(Table1[[#This Row],[Exceptional Tree Removal Justified?]]=0,"",Table1[[#This Row],[Exceptional Tree Removal Justified?]])</f>
        <v/>
      </c>
      <c r="N133" s="37">
        <f>Table1[[#This Row],[Number of Replacements Required by Code]]</f>
        <v>0</v>
      </c>
      <c r="O133" s="37" t="str">
        <f>IF(Table1[[#This Row],[Replacement Reduction per MICC 19.10.070(B)(4)?]]=0,"",Table1[[#This Row],[Replacement Reduction per MICC 19.10.070(B)(4)?]])</f>
        <v/>
      </c>
      <c r="P133" s="37" t="str">
        <f>IF(Table1[[#This Row],[Number of Replacements Required if Reduced]]=0,"",Table1[[#This Row],[Number of Replacements Required if Reduced]])</f>
        <v/>
      </c>
      <c r="Q133" s="37" t="str">
        <f>IF(Table1[[#This Row],[Reason for Reduction (hazardous, poor health, dead, etc.)]]=0,"",Table1[[#This Row],[Reason for Reduction (hazardous, poor health, dead, etc.)]])</f>
        <v/>
      </c>
      <c r="R133" s="40">
        <f>Table1[[#This Row],[Total Replacement Trees Required per Tree]]</f>
        <v>0</v>
      </c>
      <c r="S133" s="37">
        <f>IF(Table1[[#This Row],[Preserve Priority]]=0,"",Table1[[#This Row],[Preserve Priority]])</f>
        <v>3</v>
      </c>
    </row>
    <row r="134" spans="1:19" x14ac:dyDescent="0.55000000000000004">
      <c r="A134" s="44">
        <f>Table1[[#This Row],[Tree ID]]</f>
        <v>8183</v>
      </c>
      <c r="B134" s="45" t="str">
        <f>Table1[[#This Row],[Number]]</f>
        <v/>
      </c>
      <c r="C134" s="37">
        <f>Table1[[#This Row],[Tree ID Number]]</f>
        <v>8183</v>
      </c>
      <c r="D134" s="38" t="str">
        <f>Table1[[#This Row],[Species]]</f>
        <v>Prunus spp</v>
      </c>
      <c r="E134" s="38" t="str">
        <f>Table1[[#This Row],[Common Name]]</f>
        <v xml:space="preserve">Cherry </v>
      </c>
      <c r="F134" s="37">
        <f>Table1[[#This Row],[Diameter (inches)]]</f>
        <v>12.7</v>
      </c>
      <c r="G134" s="37">
        <f>Table1[[#This Row],[Avg. Dripline (ft)]]</f>
        <v>8</v>
      </c>
      <c r="H134" s="37">
        <f>Table1[[#This Row],[Height]]</f>
        <v>18</v>
      </c>
      <c r="I134" s="37" t="str">
        <f>Table1[[#This Row],[Condition]]</f>
        <v>Fair</v>
      </c>
      <c r="J134" s="37" t="str">
        <f>Table1[[#This Row],[Exceptional Tree Status]]</f>
        <v xml:space="preserve">Not Specific </v>
      </c>
      <c r="K134" s="37" t="str">
        <f>IF(Table1[[#This Row],[Grove]]=0,"",Table1[[#This Row],[Grove]])</f>
        <v>N/A</v>
      </c>
      <c r="L134" s="37" t="str">
        <f>IF(Table1[[#This Row],[Regulated?]]=0,"",Table1[[#This Row],[Regulated?]])</f>
        <v>Y</v>
      </c>
      <c r="M134" s="37" t="str">
        <f>IF(Table1[[#This Row],[Exceptional Tree Removal Justified?]]=0,"",Table1[[#This Row],[Exceptional Tree Removal Justified?]])</f>
        <v>N/A</v>
      </c>
      <c r="N134" s="37">
        <f>Table1[[#This Row],[Number of Replacements Required by Code]]</f>
        <v>2</v>
      </c>
      <c r="O134" s="37" t="str">
        <f>IF(Table1[[#This Row],[Replacement Reduction per MICC 19.10.070(B)(4)?]]=0,"",Table1[[#This Row],[Replacement Reduction per MICC 19.10.070(B)(4)?]])</f>
        <v/>
      </c>
      <c r="P134" s="37" t="str">
        <f>IF(Table1[[#This Row],[Number of Replacements Required if Reduced]]=0,"",Table1[[#This Row],[Number of Replacements Required if Reduced]])</f>
        <v/>
      </c>
      <c r="Q134" s="37" t="str">
        <f>IF(Table1[[#This Row],[Reason for Reduction (hazardous, poor health, dead, etc.)]]=0,"",Table1[[#This Row],[Reason for Reduction (hazardous, poor health, dead, etc.)]])</f>
        <v/>
      </c>
      <c r="R134" s="40">
        <f>Table1[[#This Row],[Total Replacement Trees Required per Tree]]</f>
        <v>2</v>
      </c>
      <c r="S134" s="37">
        <f>IF(Table1[[#This Row],[Preserve Priority]]=0,"",Table1[[#This Row],[Preserve Priority]])</f>
        <v>2</v>
      </c>
    </row>
    <row r="135" spans="1:19" x14ac:dyDescent="0.55000000000000004">
      <c r="A135" s="44">
        <f>Table1[[#This Row],[Tree ID]]</f>
        <v>8184</v>
      </c>
      <c r="B135" s="45" t="str">
        <f>Table1[[#This Row],[Number]]</f>
        <v/>
      </c>
      <c r="C135" s="37">
        <f>Table1[[#This Row],[Tree ID Number]]</f>
        <v>8184</v>
      </c>
      <c r="D135" s="38" t="str">
        <f>Table1[[#This Row],[Species]]</f>
        <v>Prunus spp</v>
      </c>
      <c r="E135" s="38" t="str">
        <f>Table1[[#This Row],[Common Name]]</f>
        <v xml:space="preserve">Cherry </v>
      </c>
      <c r="F135" s="37">
        <f>Table1[[#This Row],[Diameter (inches)]]</f>
        <v>17.5</v>
      </c>
      <c r="G135" s="37">
        <f>Table1[[#This Row],[Avg. Dripline (ft)]]</f>
        <v>10</v>
      </c>
      <c r="H135" s="37">
        <f>Table1[[#This Row],[Height]]</f>
        <v>20</v>
      </c>
      <c r="I135" s="37" t="str">
        <f>Table1[[#This Row],[Condition]]</f>
        <v>Fair</v>
      </c>
      <c r="J135" s="37" t="str">
        <f>Table1[[#This Row],[Exceptional Tree Status]]</f>
        <v xml:space="preserve">Not Specific </v>
      </c>
      <c r="K135" s="37" t="str">
        <f>IF(Table1[[#This Row],[Grove]]=0,"",Table1[[#This Row],[Grove]])</f>
        <v>N/A</v>
      </c>
      <c r="L135" s="37" t="str">
        <f>IF(Table1[[#This Row],[Regulated?]]=0,"",Table1[[#This Row],[Regulated?]])</f>
        <v>Y</v>
      </c>
      <c r="M135" s="37" t="str">
        <f>IF(Table1[[#This Row],[Exceptional Tree Removal Justified?]]=0,"",Table1[[#This Row],[Exceptional Tree Removal Justified?]])</f>
        <v>N/A</v>
      </c>
      <c r="N135" s="37">
        <f>Table1[[#This Row],[Number of Replacements Required by Code]]</f>
        <v>2</v>
      </c>
      <c r="O135" s="37" t="str">
        <f>IF(Table1[[#This Row],[Replacement Reduction per MICC 19.10.070(B)(4)?]]=0,"",Table1[[#This Row],[Replacement Reduction per MICC 19.10.070(B)(4)?]])</f>
        <v/>
      </c>
      <c r="P135" s="37" t="str">
        <f>IF(Table1[[#This Row],[Number of Replacements Required if Reduced]]=0,"",Table1[[#This Row],[Number of Replacements Required if Reduced]])</f>
        <v/>
      </c>
      <c r="Q135" s="37" t="str">
        <f>IF(Table1[[#This Row],[Reason for Reduction (hazardous, poor health, dead, etc.)]]=0,"",Table1[[#This Row],[Reason for Reduction (hazardous, poor health, dead, etc.)]])</f>
        <v/>
      </c>
      <c r="R135" s="40">
        <f>Table1[[#This Row],[Total Replacement Trees Required per Tree]]</f>
        <v>2</v>
      </c>
      <c r="S135" s="37">
        <f>IF(Table1[[#This Row],[Preserve Priority]]=0,"",Table1[[#This Row],[Preserve Priority]])</f>
        <v>2</v>
      </c>
    </row>
    <row r="141" spans="1:19" x14ac:dyDescent="0.55000000000000004">
      <c r="A141" s="47">
        <f>COUNTIF(L2:L135,"Y")</f>
        <v>127</v>
      </c>
    </row>
    <row r="142" spans="1:19" x14ac:dyDescent="0.55000000000000004">
      <c r="A142" s="47">
        <f>COUNT(F2:F92)</f>
        <v>91</v>
      </c>
    </row>
  </sheetData>
  <mergeCells count="8">
    <mergeCell ref="T29:T32"/>
    <mergeCell ref="T33:T35"/>
    <mergeCell ref="T2:T5"/>
    <mergeCell ref="T6:T8"/>
    <mergeCell ref="T11:T14"/>
    <mergeCell ref="T15:T17"/>
    <mergeCell ref="T20:T23"/>
    <mergeCell ref="T24:T26"/>
  </mergeCells>
  <pageMargins left="0.7" right="0.7" top="0.75" bottom="0.75" header="0.3" footer="0.3"/>
  <pageSetup scale="50" fitToHeight="0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7A8949-04B4-4BB8-9D20-33326E3CFB66}">
          <x14:formula1>
            <xm:f>'Drop Downs'!$B$1:$B$3</xm:f>
          </x14:formula1>
          <xm:sqref>K136:K1048576 M136:M1048576</xm:sqref>
        </x14:dataValidation>
        <x14:dataValidation type="list" allowBlank="1" showInputMessage="1" showErrorMessage="1" xr:uid="{E606B031-DA18-40AA-9995-A1DFA5D526E7}">
          <x14:formula1>
            <xm:f>'Drop Downs'!$B$1:$B$2</xm:f>
          </x14:formula1>
          <xm:sqref>F136:J1048576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7CDD-48CF-41B4-ACE4-55140678ABC4}">
  <dimension ref="A1:B3"/>
  <sheetViews>
    <sheetView workbookViewId="0">
      <selection activeCell="C3" sqref="C3"/>
    </sheetView>
  </sheetViews>
  <sheetFormatPr defaultRowHeight="14.4" x14ac:dyDescent="0.55000000000000004"/>
  <cols>
    <col min="1" max="1" width="11.15625" bestFit="1" customWidth="1"/>
  </cols>
  <sheetData>
    <row r="1" spans="1:2" x14ac:dyDescent="0.55000000000000004">
      <c r="A1" t="s">
        <v>4</v>
      </c>
      <c r="B1" t="s">
        <v>7</v>
      </c>
    </row>
    <row r="2" spans="1:2" x14ac:dyDescent="0.55000000000000004">
      <c r="A2" t="s">
        <v>5</v>
      </c>
      <c r="B2" t="s">
        <v>8</v>
      </c>
    </row>
    <row r="3" spans="1:2" x14ac:dyDescent="0.55000000000000004">
      <c r="A3" t="s">
        <v>6</v>
      </c>
      <c r="B3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Tree Replacements METHOD TWO</vt:lpstr>
      <vt:lpstr>Tree Replacements METHOD ONE</vt:lpstr>
      <vt:lpstr>BW print METHOD ONE</vt:lpstr>
      <vt:lpstr>Drop Downs</vt:lpstr>
      <vt:lpstr>'Tree Replacements METHOD ONE'!Print_Area</vt:lpstr>
      <vt:lpstr>'Tree Replacements METHOD TWO'!Print_Area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McGuire</dc:creator>
  <cp:lastModifiedBy>Anjali Grant</cp:lastModifiedBy>
  <cp:lastPrinted>2025-08-25T18:49:29Z</cp:lastPrinted>
  <dcterms:created xsi:type="dcterms:W3CDTF">2024-05-31T22:17:11Z</dcterms:created>
  <dcterms:modified xsi:type="dcterms:W3CDTF">2025-08-25T19:04:33Z</dcterms:modified>
</cp:coreProperties>
</file>